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24226"/>
  <xr:revisionPtr revIDLastSave="0" documentId="14_{95679E9F-67D5-45DE-AD65-DB26AD3C7251}" xr6:coauthVersionLast="45" xr6:coauthVersionMax="45" xr10:uidLastSave="{00000000-0000-0000-0000-000000000000}"/>
  <workbookProtection workbookPassword="EAB9" lockStructure="1"/>
  <bookViews>
    <workbookView xWindow="-28920" yWindow="-120" windowWidth="29040" windowHeight="15840" xr2:uid="{00000000-000D-0000-FFFF-FFFF00000000}"/>
  </bookViews>
  <sheets>
    <sheet name="SKYSEAチェックシート" sheetId="17" r:id="rId1"/>
  </sheets>
  <definedNames>
    <definedName name="_xlnm.Print_Area" localSheetId="0">SKYSEAチェックシート!$A$1:$AE$188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7" i="17" l="1"/>
  <c r="M139" i="17"/>
  <c r="M140" i="17" s="1"/>
  <c r="D105" i="17"/>
  <c r="P73" i="17"/>
  <c r="G67" i="17"/>
  <c r="D125" i="17" s="1"/>
  <c r="F125" i="17" s="1"/>
  <c r="AB27" i="17"/>
  <c r="X27" i="17"/>
  <c r="T27" i="17"/>
  <c r="T22" i="17"/>
  <c r="R20" i="17"/>
  <c r="T15" i="17"/>
  <c r="U86" i="17" s="1"/>
  <c r="J13" i="17"/>
  <c r="AB11" i="17"/>
  <c r="X11" i="17"/>
  <c r="T11" i="17"/>
  <c r="F9" i="17"/>
  <c r="K122" i="17" l="1"/>
  <c r="G118" i="17"/>
  <c r="G121" i="17"/>
  <c r="G119" i="17"/>
  <c r="D115" i="17"/>
  <c r="G110" i="17"/>
  <c r="G128" i="17"/>
  <c r="G130" i="17" s="1"/>
  <c r="G66" i="17"/>
  <c r="F115" i="17"/>
  <c r="G108" i="17"/>
  <c r="L80" i="17"/>
  <c r="P80" i="17" s="1"/>
  <c r="U80" i="17"/>
  <c r="L73" i="17"/>
  <c r="G109" i="17"/>
  <c r="U73" i="17"/>
  <c r="G120" i="17"/>
  <c r="G131" i="17" l="1"/>
  <c r="K132" i="17"/>
  <c r="G132" i="17"/>
  <c r="G129" i="17"/>
  <c r="AC81" i="17"/>
  <c r="Y80" i="17"/>
  <c r="AB80" i="17" s="1"/>
  <c r="Y73" i="17"/>
  <c r="AB73" i="17" s="1"/>
  <c r="P86" i="17" s="1"/>
  <c r="AC74" i="17"/>
  <c r="U93" i="17"/>
  <c r="P93" i="17"/>
  <c r="AC95" i="17" s="1"/>
  <c r="AC93" i="17" s="1"/>
  <c r="Y86" i="17" l="1"/>
  <c r="G122" i="17" s="1"/>
  <c r="AC86" i="17"/>
  <c r="K112" i="17" s="1"/>
  <c r="P99" i="17"/>
  <c r="AC101" i="17" s="1"/>
  <c r="U101" i="17" l="1"/>
  <c r="U99" i="17" s="1"/>
  <c r="F105" i="17"/>
  <c r="G112" i="17" l="1"/>
  <c r="AC99" i="17"/>
</calcChain>
</file>

<file path=xl/sharedStrings.xml><?xml version="1.0" encoding="utf-8"?>
<sst xmlns="http://schemas.openxmlformats.org/spreadsheetml/2006/main" count="312" uniqueCount="172">
  <si>
    <t>チェック欄</t>
    <rPh sb="4" eb="5">
      <t>ラン</t>
    </rPh>
    <phoneticPr fontId="1"/>
  </si>
  <si>
    <t>1GB以上</t>
    <rPh sb="3" eb="5">
      <t>イジョウ</t>
    </rPh>
    <phoneticPr fontId="1"/>
  </si>
  <si>
    <t>■お客様情報</t>
    <rPh sb="2" eb="4">
      <t>キャクサマ</t>
    </rPh>
    <rPh sb="4" eb="6">
      <t>ジョウホウ</t>
    </rPh>
    <phoneticPr fontId="1"/>
  </si>
  <si>
    <t>お客様名</t>
    <rPh sb="1" eb="3">
      <t>キャクサマ</t>
    </rPh>
    <rPh sb="3" eb="4">
      <t>メイ</t>
    </rPh>
    <phoneticPr fontId="1"/>
  </si>
  <si>
    <t>］</t>
    <phoneticPr fontId="1"/>
  </si>
  <si>
    <t>記入者：［</t>
    <rPh sb="0" eb="3">
      <t>キニュウシャ</t>
    </rPh>
    <phoneticPr fontId="1"/>
  </si>
  <si>
    <t>記入日：［</t>
    <rPh sb="0" eb="3">
      <t>キニュウヒ</t>
    </rPh>
    <phoneticPr fontId="1"/>
  </si>
  <si>
    <t>項目</t>
    <rPh sb="0" eb="2">
      <t>コウモク</t>
    </rPh>
    <phoneticPr fontId="1"/>
  </si>
  <si>
    <t>動作環境</t>
    <rPh sb="0" eb="2">
      <t>ドウサ</t>
    </rPh>
    <rPh sb="2" eb="4">
      <t>カンキョウ</t>
    </rPh>
    <phoneticPr fontId="1"/>
  </si>
  <si>
    <t>台</t>
    <rPh sb="0" eb="1">
      <t>ダイ</t>
    </rPh>
    <phoneticPr fontId="1"/>
  </si>
  <si>
    <t>目安</t>
    <rPh sb="0" eb="2">
      <t>メヤス</t>
    </rPh>
    <phoneticPr fontId="1"/>
  </si>
  <si>
    <t>×</t>
    <phoneticPr fontId="1"/>
  </si>
  <si>
    <t>端末台数</t>
    <rPh sb="0" eb="2">
      <t>タンマツ</t>
    </rPh>
    <rPh sb="2" eb="4">
      <t>ダイスウ</t>
    </rPh>
    <phoneticPr fontId="1"/>
  </si>
  <si>
    <t>＝</t>
    <phoneticPr fontId="1"/>
  </si>
  <si>
    <t>合計</t>
    <rPh sb="0" eb="2">
      <t>ゴウケイ</t>
    </rPh>
    <phoneticPr fontId="1"/>
  </si>
  <si>
    <t>MB／日</t>
    <rPh sb="3" eb="4">
      <t>ヒ</t>
    </rPh>
    <phoneticPr fontId="1"/>
  </si>
  <si>
    <t>日</t>
    <rPh sb="0" eb="1">
      <t>ニチ</t>
    </rPh>
    <phoneticPr fontId="1"/>
  </si>
  <si>
    <t>基準値</t>
    <rPh sb="0" eb="3">
      <t>キジュンチ</t>
    </rPh>
    <phoneticPr fontId="1"/>
  </si>
  <si>
    <t>OS</t>
    <phoneticPr fontId="1"/>
  </si>
  <si>
    <t>CPU</t>
    <phoneticPr fontId="1"/>
  </si>
  <si>
    <t>メモリ</t>
    <phoneticPr fontId="1"/>
  </si>
  <si>
    <t>2GB以上</t>
    <rPh sb="3" eb="5">
      <t>イジョウ</t>
    </rPh>
    <phoneticPr fontId="1"/>
  </si>
  <si>
    <t>必要量</t>
    <rPh sb="0" eb="2">
      <t>ヒツヨウ</t>
    </rPh>
    <rPh sb="2" eb="3">
      <t>リョウ</t>
    </rPh>
    <phoneticPr fontId="1"/>
  </si>
  <si>
    <t>500台まで</t>
    <rPh sb="3" eb="4">
      <t>ダイ</t>
    </rPh>
    <phoneticPr fontId="1"/>
  </si>
  <si>
    <t>1000台まで</t>
    <rPh sb="4" eb="5">
      <t>ダイ</t>
    </rPh>
    <phoneticPr fontId="1"/>
  </si>
  <si>
    <t>4GB以上</t>
    <rPh sb="3" eb="5">
      <t>イジョウ</t>
    </rPh>
    <phoneticPr fontId="1"/>
  </si>
  <si>
    <t>＜その他の注意事項＞</t>
    <rPh sb="3" eb="4">
      <t>タ</t>
    </rPh>
    <rPh sb="5" eb="7">
      <t>チュウイ</t>
    </rPh>
    <rPh sb="7" eb="9">
      <t>ジコウ</t>
    </rPh>
    <phoneticPr fontId="1"/>
  </si>
  <si>
    <t>その他の制限事項、注意事項につきましては、別途資料をご覧ください。</t>
    <rPh sb="2" eb="3">
      <t>タ</t>
    </rPh>
    <rPh sb="4" eb="6">
      <t>セイゲン</t>
    </rPh>
    <rPh sb="6" eb="8">
      <t>ジコウ</t>
    </rPh>
    <rPh sb="9" eb="11">
      <t>チュウイ</t>
    </rPh>
    <rPh sb="11" eb="13">
      <t>ジコウ</t>
    </rPh>
    <rPh sb="21" eb="23">
      <t>ベット</t>
    </rPh>
    <rPh sb="23" eb="25">
      <t>シリョウ</t>
    </rPh>
    <rPh sb="27" eb="28">
      <t>ラン</t>
    </rPh>
    <phoneticPr fontId="1"/>
  </si>
  <si>
    <t>月</t>
    <rPh sb="0" eb="1">
      <t>ツキ</t>
    </rPh>
    <phoneticPr fontId="1"/>
  </si>
  <si>
    <t>＋</t>
    <phoneticPr fontId="1"/>
  </si>
  <si>
    <t>保存月数</t>
    <rPh sb="0" eb="2">
      <t>ホゾン</t>
    </rPh>
    <rPh sb="2" eb="4">
      <t>ツキスウ</t>
    </rPh>
    <phoneticPr fontId="1"/>
  </si>
  <si>
    <t>TCP/IPで通信ができる</t>
    <rPh sb="7" eb="9">
      <t>ツウシン</t>
    </rPh>
    <phoneticPr fontId="1"/>
  </si>
  <si>
    <t>1024×768　65536色以上である</t>
    <rPh sb="15" eb="17">
      <t>イジョウ</t>
    </rPh>
    <phoneticPr fontId="1"/>
  </si>
  <si>
    <t>　（既定ポート番号：52300の場合。インストール時に変更した場合は既定ポートから加算値となります）</t>
  </si>
  <si>
    <t>●管理機／端末機(すべてに該当するかチェックしてください)</t>
    <rPh sb="1" eb="3">
      <t>カンリ</t>
    </rPh>
    <rPh sb="3" eb="4">
      <t>キ</t>
    </rPh>
    <rPh sb="5" eb="7">
      <t>タンマツ</t>
    </rPh>
    <rPh sb="7" eb="8">
      <t>キ</t>
    </rPh>
    <rPh sb="13" eb="15">
      <t>ガイトウ</t>
    </rPh>
    <phoneticPr fontId="1"/>
  </si>
  <si>
    <t>リモート操作を利用する場合</t>
    <rPh sb="4" eb="6">
      <t>ソウサ</t>
    </rPh>
    <rPh sb="7" eb="9">
      <t>リヨウ</t>
    </rPh>
    <rPh sb="11" eb="13">
      <t>バアイ</t>
    </rPh>
    <phoneticPr fontId="1"/>
  </si>
  <si>
    <t>HDD空き容量</t>
    <rPh sb="3" eb="4">
      <t>ア</t>
    </rPh>
    <rPh sb="5" eb="7">
      <t>ヨウリョウ</t>
    </rPh>
    <phoneticPr fontId="1"/>
  </si>
  <si>
    <t>GB</t>
    <phoneticPr fontId="1"/>
  </si>
  <si>
    <t>MB/月</t>
    <rPh sb="3" eb="4">
      <t>ゲツ</t>
    </rPh>
    <phoneticPr fontId="1"/>
  </si>
  <si>
    <t>MB/日</t>
    <rPh sb="3" eb="4">
      <t>ニチ</t>
    </rPh>
    <phoneticPr fontId="1"/>
  </si>
  <si>
    <t>録画時間/日</t>
    <rPh sb="0" eb="2">
      <t>ロクガ</t>
    </rPh>
    <rPh sb="2" eb="4">
      <t>ジカン</t>
    </rPh>
    <rPh sb="5" eb="6">
      <t>ニチ</t>
    </rPh>
    <phoneticPr fontId="1"/>
  </si>
  <si>
    <t>日数</t>
    <rPh sb="0" eb="2">
      <t>ニッスウ</t>
    </rPh>
    <phoneticPr fontId="1"/>
  </si>
  <si>
    <t>日</t>
    <rPh sb="0" eb="1">
      <t>ヒ</t>
    </rPh>
    <phoneticPr fontId="1"/>
  </si>
  <si>
    <t>通信ポート</t>
    <rPh sb="0" eb="2">
      <t>ツウシン</t>
    </rPh>
    <phoneticPr fontId="1"/>
  </si>
  <si>
    <t>通信帯域</t>
    <rPh sb="0" eb="2">
      <t>ツウシン</t>
    </rPh>
    <rPh sb="2" eb="4">
      <t>タイイキ</t>
    </rPh>
    <phoneticPr fontId="1"/>
  </si>
  <si>
    <t>画面操作録画</t>
    <rPh sb="0" eb="2">
      <t>ガメン</t>
    </rPh>
    <rPh sb="2" eb="4">
      <t>ソウサ</t>
    </rPh>
    <rPh sb="4" eb="6">
      <t>ロクガ</t>
    </rPh>
    <phoneticPr fontId="1"/>
  </si>
  <si>
    <t>時間/日</t>
    <rPh sb="0" eb="2">
      <t>ジカン</t>
    </rPh>
    <rPh sb="3" eb="4">
      <t>ニチ</t>
    </rPh>
    <phoneticPr fontId="1"/>
  </si>
  <si>
    <t>MB</t>
    <phoneticPr fontId="1"/>
  </si>
  <si>
    <t>HDD</t>
    <phoneticPr fontId="1"/>
  </si>
  <si>
    <t>ディスプレイ</t>
    <phoneticPr fontId="1"/>
  </si>
  <si>
    <t>録画保存日数</t>
    <rPh sb="0" eb="2">
      <t>ロクガ</t>
    </rPh>
    <rPh sb="2" eb="4">
      <t>ホゾン</t>
    </rPh>
    <rPh sb="4" eb="6">
      <t>ニッスウ</t>
    </rPh>
    <phoneticPr fontId="1"/>
  </si>
  <si>
    <t>日本語版のOSのみを利用する</t>
    <rPh sb="0" eb="3">
      <t>ニホンゴ</t>
    </rPh>
    <rPh sb="3" eb="4">
      <t>バン</t>
    </rPh>
    <rPh sb="10" eb="12">
      <t>リヨウ</t>
    </rPh>
    <phoneticPr fontId="1"/>
  </si>
  <si>
    <t>6GB以上</t>
    <rPh sb="3" eb="5">
      <t>イジョウ</t>
    </rPh>
    <phoneticPr fontId="1"/>
  </si>
  <si>
    <t>～2000台まで</t>
    <rPh sb="5" eb="6">
      <t>ダイ</t>
    </rPh>
    <phoneticPr fontId="1"/>
  </si>
  <si>
    <t>～3000台まで</t>
    <phoneticPr fontId="1"/>
  </si>
  <si>
    <t>8GB以上</t>
    <rPh sb="3" eb="5">
      <t>イジョウ</t>
    </rPh>
    <phoneticPr fontId="1"/>
  </si>
  <si>
    <t>構成につきましては、お問合せ下さい</t>
    <rPh sb="0" eb="2">
      <t>コウセイ</t>
    </rPh>
    <rPh sb="11" eb="13">
      <t>トイアワ</t>
    </rPh>
    <rPh sb="14" eb="15">
      <t>クダ</t>
    </rPh>
    <phoneticPr fontId="1"/>
  </si>
  <si>
    <t>リモート操作を利用する場合、10Mbps以上の帯域が利用できる</t>
    <rPh sb="4" eb="6">
      <t>ソウサ</t>
    </rPh>
    <rPh sb="7" eb="9">
      <t>リヨウ</t>
    </rPh>
    <rPh sb="11" eb="13">
      <t>バアイ</t>
    </rPh>
    <rPh sb="20" eb="22">
      <t>イジョウ</t>
    </rPh>
    <rPh sb="23" eb="25">
      <t>タイイキ</t>
    </rPh>
    <rPh sb="26" eb="28">
      <t>リヨウ</t>
    </rPh>
    <phoneticPr fontId="1"/>
  </si>
  <si>
    <t>※不許可端末検知を
利用する場合</t>
    <rPh sb="1" eb="4">
      <t>フキョカ</t>
    </rPh>
    <rPh sb="4" eb="6">
      <t>タンマツ</t>
    </rPh>
    <rPh sb="6" eb="8">
      <t>ケンチ</t>
    </rPh>
    <rPh sb="10" eb="12">
      <t>リヨウ</t>
    </rPh>
    <rPh sb="14" eb="16">
      <t>バアイ</t>
    </rPh>
    <phoneticPr fontId="1"/>
  </si>
  <si>
    <t>●構成(該当しない項目がある場合、お問い合わせください)</t>
    <rPh sb="1" eb="3">
      <t>コウセイ</t>
    </rPh>
    <rPh sb="4" eb="6">
      <t>ガイトウ</t>
    </rPh>
    <rPh sb="9" eb="11">
      <t>コウモク</t>
    </rPh>
    <rPh sb="14" eb="16">
      <t>バアイ</t>
    </rPh>
    <rPh sb="18" eb="19">
      <t>ト</t>
    </rPh>
    <rPh sb="20" eb="21">
      <t>ア</t>
    </rPh>
    <phoneticPr fontId="1"/>
  </si>
  <si>
    <t>ネットワーク</t>
    <phoneticPr fontId="1"/>
  </si>
  <si>
    <t>1000Mbps以上</t>
    <rPh sb="8" eb="10">
      <t>イジョウ</t>
    </rPh>
    <phoneticPr fontId="1"/>
  </si>
  <si>
    <t>端末台数による変動なし</t>
    <rPh sb="0" eb="2">
      <t>タンマツ</t>
    </rPh>
    <rPh sb="2" eb="4">
      <t>ダイスウ</t>
    </rPh>
    <rPh sb="7" eb="9">
      <t>ヘンドウ</t>
    </rPh>
    <phoneticPr fontId="1"/>
  </si>
  <si>
    <t>Webブラウザ</t>
    <phoneticPr fontId="1"/>
  </si>
  <si>
    <t>※Webアクセスログを
利用する場合</t>
    <rPh sb="12" eb="14">
      <t>リヨウ</t>
    </rPh>
    <rPh sb="16" eb="18">
      <t>バアイ</t>
    </rPh>
    <phoneticPr fontId="1"/>
  </si>
  <si>
    <t>※リモート電源ONを
利用する場合</t>
    <rPh sb="5" eb="7">
      <t>デンゲン</t>
    </rPh>
    <rPh sb="11" eb="13">
      <t>リヨウ</t>
    </rPh>
    <rPh sb="15" eb="17">
      <t>バアイ</t>
    </rPh>
    <phoneticPr fontId="1"/>
  </si>
  <si>
    <t>認証VLAN・検疫ネットワーク・無線LANなどの環境ではない通常のIPネットワークであること
監視対象セグメントに不許可端末遮断ユニットを設置する予定であること
※端末機による不許可端末検知を行う場合は、制限事項がありますのでお問い合わせください</t>
    <rPh sb="0" eb="2">
      <t>ニンショウ</t>
    </rPh>
    <rPh sb="7" eb="9">
      <t>ケンエキ</t>
    </rPh>
    <rPh sb="16" eb="18">
      <t>ムセン</t>
    </rPh>
    <rPh sb="24" eb="26">
      <t>カンキョウ</t>
    </rPh>
    <rPh sb="30" eb="32">
      <t>ツウジョウ</t>
    </rPh>
    <rPh sb="47" eb="49">
      <t>カンシ</t>
    </rPh>
    <rPh sb="49" eb="51">
      <t>タイショウ</t>
    </rPh>
    <rPh sb="57" eb="60">
      <t>フキョカ</t>
    </rPh>
    <rPh sb="60" eb="62">
      <t>タンマツ</t>
    </rPh>
    <rPh sb="62" eb="64">
      <t>シャダン</t>
    </rPh>
    <rPh sb="69" eb="71">
      <t>セッチ</t>
    </rPh>
    <rPh sb="73" eb="75">
      <t>ヨテイ</t>
    </rPh>
    <rPh sb="82" eb="84">
      <t>タンマツ</t>
    </rPh>
    <rPh sb="84" eb="85">
      <t>キ</t>
    </rPh>
    <rPh sb="88" eb="91">
      <t>フキョカ</t>
    </rPh>
    <rPh sb="91" eb="93">
      <t>タンマツ</t>
    </rPh>
    <rPh sb="93" eb="95">
      <t>ケンチ</t>
    </rPh>
    <rPh sb="96" eb="97">
      <t>オコナ</t>
    </rPh>
    <rPh sb="98" eb="100">
      <t>バアイ</t>
    </rPh>
    <rPh sb="102" eb="104">
      <t>セイゲン</t>
    </rPh>
    <rPh sb="104" eb="106">
      <t>ジコウ</t>
    </rPh>
    <rPh sb="114" eb="115">
      <t>ト</t>
    </rPh>
    <rPh sb="116" eb="117">
      <t>ア</t>
    </rPh>
    <phoneticPr fontId="1"/>
  </si>
  <si>
    <t>データサーバーのみ</t>
  </si>
  <si>
    <t>ログ解析サーバーのみ</t>
    <rPh sb="2" eb="4">
      <t>カイセキ</t>
    </rPh>
    <phoneticPr fontId="1"/>
  </si>
  <si>
    <t>すべての端末が、256MB以上</t>
    <rPh sb="4" eb="6">
      <t>タンマツ</t>
    </rPh>
    <rPh sb="13" eb="15">
      <t>イジョウ</t>
    </rPh>
    <phoneticPr fontId="1"/>
  </si>
  <si>
    <t>管理機として利用する予定の端末は、すべて512MB以上</t>
    <rPh sb="0" eb="2">
      <t>カンリ</t>
    </rPh>
    <rPh sb="2" eb="3">
      <t>キ</t>
    </rPh>
    <rPh sb="6" eb="8">
      <t>リヨウ</t>
    </rPh>
    <rPh sb="10" eb="12">
      <t>ヨテイ</t>
    </rPh>
    <rPh sb="13" eb="15">
      <t>タンマツ</t>
    </rPh>
    <rPh sb="25" eb="27">
      <t>イジョウ</t>
    </rPh>
    <phoneticPr fontId="1"/>
  </si>
  <si>
    <t>すべての端末で、Internet Explorer 5.5 SP2以上</t>
    <rPh sb="4" eb="6">
      <t>タンマツ</t>
    </rPh>
    <rPh sb="33" eb="35">
      <t>イジョウ</t>
    </rPh>
    <phoneticPr fontId="1"/>
  </si>
  <si>
    <t>●ネットワーク全体(すべてに該当するかチェックしてください)</t>
    <rPh sb="7" eb="9">
      <t>ゼンタイ</t>
    </rPh>
    <rPh sb="14" eb="16">
      <t>ガイトウ</t>
    </rPh>
    <phoneticPr fontId="1"/>
  </si>
  <si>
    <t>下記の通信ポートを使用してTCP/IPにてすべてのコンピューターが双方向に通信可能であること</t>
    <rPh sb="0" eb="2">
      <t>カキ</t>
    </rPh>
    <rPh sb="3" eb="5">
      <t>ツウシン</t>
    </rPh>
    <rPh sb="9" eb="11">
      <t>シヨウ</t>
    </rPh>
    <rPh sb="33" eb="36">
      <t>ソウホウコウ</t>
    </rPh>
    <rPh sb="37" eb="39">
      <t>ツウシン</t>
    </rPh>
    <rPh sb="39" eb="41">
      <t>カノウ</t>
    </rPh>
    <phoneticPr fontId="1"/>
  </si>
  <si>
    <t>各種必要ＨＤＤ容量は弊社推奨の参考値になります。ご利用環境により異なります。</t>
    <rPh sb="0" eb="2">
      <t>カクシュ</t>
    </rPh>
    <rPh sb="2" eb="4">
      <t>ヒツヨウ</t>
    </rPh>
    <rPh sb="7" eb="9">
      <t>ヨウリョウ</t>
    </rPh>
    <rPh sb="10" eb="12">
      <t>ヘイシャ</t>
    </rPh>
    <rPh sb="12" eb="14">
      <t>スイショウ</t>
    </rPh>
    <rPh sb="15" eb="17">
      <t>サンコウ</t>
    </rPh>
    <rPh sb="17" eb="18">
      <t>チ</t>
    </rPh>
    <rPh sb="25" eb="27">
      <t>リヨウ</t>
    </rPh>
    <rPh sb="27" eb="29">
      <t>カンキョウ</t>
    </rPh>
    <rPh sb="32" eb="33">
      <t>コト</t>
    </rPh>
    <phoneticPr fontId="1"/>
  </si>
  <si>
    <t>2コア / 2スレッド / 2GHz 以上</t>
    <rPh sb="19" eb="21">
      <t>イジョウ</t>
    </rPh>
    <phoneticPr fontId="1"/>
  </si>
  <si>
    <r>
      <t xml:space="preserve">4コア / 4スレッド / 2.66GHz 以上
</t>
    </r>
    <r>
      <rPr>
        <sz val="6"/>
        <rFont val="ＭＳ Ｐゴシック"/>
        <family val="3"/>
        <charset val="128"/>
      </rPr>
      <t xml:space="preserve">または
</t>
    </r>
    <r>
      <rPr>
        <sz val="8"/>
        <rFont val="ＭＳ Ｐゴシック"/>
        <family val="3"/>
        <charset val="128"/>
      </rPr>
      <t>4コア / 8スレッド / 2.53GHz 以上</t>
    </r>
    <rPh sb="22" eb="24">
      <t>イジョウ</t>
    </rPh>
    <rPh sb="51" eb="53">
      <t>イジョウ</t>
    </rPh>
    <phoneticPr fontId="1"/>
  </si>
  <si>
    <t>10GB以上</t>
    <rPh sb="4" eb="6">
      <t>イジョウ</t>
    </rPh>
    <phoneticPr fontId="1"/>
  </si>
  <si>
    <t>HTTPゲートウェイサーバー</t>
    <phoneticPr fontId="1"/>
  </si>
  <si>
    <t>1001台以上</t>
    <rPh sb="4" eb="5">
      <t>ダイ</t>
    </rPh>
    <rPh sb="5" eb="7">
      <t>イジョウ</t>
    </rPh>
    <phoneticPr fontId="1"/>
  </si>
  <si>
    <t>※Excelシート上で編集の場合、以下の値は自動計算されます。</t>
    <rPh sb="11" eb="13">
      <t>ヘンシュウ</t>
    </rPh>
    <phoneticPr fontId="1"/>
  </si>
  <si>
    <t>インターネット経由での資産情報 / ログ収集機能を利用する</t>
    <rPh sb="7" eb="9">
      <t>ケイユ</t>
    </rPh>
    <rPh sb="11" eb="13">
      <t>シサン</t>
    </rPh>
    <rPh sb="13" eb="15">
      <t>ジョウホウ</t>
    </rPh>
    <rPh sb="20" eb="22">
      <t>シュウシュウ</t>
    </rPh>
    <rPh sb="22" eb="24">
      <t>キノウ</t>
    </rPh>
    <rPh sb="25" eb="27">
      <t>リヨウ</t>
    </rPh>
    <phoneticPr fontId="1"/>
  </si>
  <si>
    <t>資産データWeb閲覧機能を利用する</t>
    <rPh sb="0" eb="2">
      <t>シサン</t>
    </rPh>
    <rPh sb="8" eb="10">
      <t>エツラン</t>
    </rPh>
    <rPh sb="10" eb="12">
      <t>キノウ</t>
    </rPh>
    <rPh sb="13" eb="15">
      <t>リヨウ</t>
    </rPh>
    <phoneticPr fontId="1"/>
  </si>
  <si>
    <t>ログデータWeb閲覧機能を利用する</t>
    <rPh sb="8" eb="10">
      <t>エツラン</t>
    </rPh>
    <rPh sb="10" eb="12">
      <t>キノウ</t>
    </rPh>
    <rPh sb="13" eb="15">
      <t>リヨウ</t>
    </rPh>
    <phoneticPr fontId="1"/>
  </si>
  <si>
    <t>マスターサーバーのみ</t>
    <phoneticPr fontId="1"/>
  </si>
  <si>
    <t>※1　同居可能条件：ログデータWeb閲覧機能へのログオンは同時に1ユーザーまで（ログ検索件数の上限は50000件に制限されます）</t>
    <phoneticPr fontId="1"/>
  </si>
  <si>
    <t>ログ保存日数</t>
    <rPh sb="2" eb="4">
      <t>ホゾン</t>
    </rPh>
    <rPh sb="4" eb="6">
      <t>ニッスウ</t>
    </rPh>
    <phoneticPr fontId="1"/>
  </si>
  <si>
    <t>ログ保管日数</t>
    <rPh sb="2" eb="4">
      <t>ホカン</t>
    </rPh>
    <rPh sb="4" eb="6">
      <t>ニッスウ</t>
    </rPh>
    <phoneticPr fontId="1"/>
  </si>
  <si>
    <t>倍</t>
    <rPh sb="0" eb="1">
      <t>バイ</t>
    </rPh>
    <phoneticPr fontId="1"/>
  </si>
  <si>
    <t>ログ保管容量</t>
    <rPh sb="2" eb="4">
      <t>ホカン</t>
    </rPh>
    <rPh sb="4" eb="6">
      <t>ヨウリョウ</t>
    </rPh>
    <phoneticPr fontId="1"/>
  </si>
  <si>
    <r>
      <t>4コア / 4スレッド / 1.8GHz 以上</t>
    </r>
    <r>
      <rPr>
        <sz val="6"/>
        <rFont val="ＭＳ Ｐゴシック"/>
        <family val="3"/>
        <charset val="128"/>
      </rPr>
      <t/>
    </r>
    <rPh sb="21" eb="23">
      <t>イジョウ</t>
    </rPh>
    <phoneticPr fontId="1"/>
  </si>
  <si>
    <r>
      <t>●基本構成要件</t>
    </r>
    <r>
      <rPr>
        <b/>
        <sz val="8"/>
        <rFont val="ＭＳ Ｐゴシック"/>
        <family val="3"/>
        <charset val="128"/>
      </rPr>
      <t>(案件の要件を記載してください)</t>
    </r>
    <rPh sb="1" eb="3">
      <t>キホン</t>
    </rPh>
    <rPh sb="3" eb="5">
      <t>コウセイ</t>
    </rPh>
    <rPh sb="5" eb="7">
      <t>ヨウケン</t>
    </rPh>
    <rPh sb="8" eb="10">
      <t>アンケン</t>
    </rPh>
    <rPh sb="11" eb="13">
      <t>ヨウケン</t>
    </rPh>
    <rPh sb="14" eb="16">
      <t>キサイ</t>
    </rPh>
    <phoneticPr fontId="1"/>
  </si>
  <si>
    <t>●その他ログ取得要件(一日、一台あたり)</t>
    <rPh sb="3" eb="4">
      <t>タ</t>
    </rPh>
    <rPh sb="6" eb="8">
      <t>シュトク</t>
    </rPh>
    <phoneticPr fontId="1"/>
  </si>
  <si>
    <t>MB/日</t>
  </si>
  <si>
    <t>クリップボードログ</t>
    <phoneticPr fontId="1"/>
  </si>
  <si>
    <t>安全係数</t>
    <rPh sb="0" eb="2">
      <t>アンゼン</t>
    </rPh>
    <rPh sb="2" eb="4">
      <t>ケイスウ</t>
    </rPh>
    <phoneticPr fontId="1"/>
  </si>
  <si>
    <t>　</t>
    <phoneticPr fontId="1"/>
  </si>
  <si>
    <t>ログを圧縮して保存する(非圧縮時 1MB/日　／ 圧縮時　0.5MB/日)</t>
    <rPh sb="3" eb="5">
      <t>アッシュク</t>
    </rPh>
    <rPh sb="7" eb="9">
      <t>ホゾン</t>
    </rPh>
    <rPh sb="12" eb="13">
      <t>ヒ</t>
    </rPh>
    <rPh sb="13" eb="15">
      <t>アッシュク</t>
    </rPh>
    <rPh sb="15" eb="16">
      <t>ジ</t>
    </rPh>
    <rPh sb="21" eb="22">
      <t>ニチ</t>
    </rPh>
    <rPh sb="25" eb="27">
      <t>アッシュク</t>
    </rPh>
    <rPh sb="27" eb="28">
      <t>ジ</t>
    </rPh>
    <rPh sb="35" eb="36">
      <t>ニチ</t>
    </rPh>
    <phoneticPr fontId="1"/>
  </si>
  <si>
    <t>端末1台あたりの目安として、操作ログ：非圧縮時1MB/日または圧縮時0.5MB/日、画面操作録画：20MB/時間　となります。
保存期間、端末台数に応じて必要なHDD容量を計算してください。
※操作ログの目安値(1MB/日 もしくは 0.5MB/日）には、送信メールログ、クリップボードログを含みません。あらかじめ予測容量を入力ください。
※弊社のログバックアップ機能を利用して、障害時用リストアデータの保存や、ログの長期保管を行う場合、下記のログ保管容量に応じた
　 バックアップ領域を別途ご用意ください。</t>
    <rPh sb="0" eb="2">
      <t>タンマツ</t>
    </rPh>
    <rPh sb="19" eb="20">
      <t>ヒ</t>
    </rPh>
    <rPh sb="20" eb="22">
      <t>アッシュク</t>
    </rPh>
    <rPh sb="22" eb="23">
      <t>ジ</t>
    </rPh>
    <rPh sb="31" eb="33">
      <t>アッシュク</t>
    </rPh>
    <rPh sb="33" eb="34">
      <t>ジ</t>
    </rPh>
    <rPh sb="40" eb="41">
      <t>ニチ</t>
    </rPh>
    <rPh sb="69" eb="71">
      <t>タンマツ</t>
    </rPh>
    <rPh sb="74" eb="75">
      <t>オウ</t>
    </rPh>
    <rPh sb="104" eb="105">
      <t>アタイ</t>
    </rPh>
    <rPh sb="123" eb="124">
      <t>ニチ</t>
    </rPh>
    <rPh sb="128" eb="130">
      <t>ソウシン</t>
    </rPh>
    <rPh sb="146" eb="147">
      <t>フク</t>
    </rPh>
    <rPh sb="157" eb="159">
      <t>ヨソク</t>
    </rPh>
    <rPh sb="159" eb="161">
      <t>ヨウリョウ</t>
    </rPh>
    <rPh sb="162" eb="164">
      <t>ニュウリョク</t>
    </rPh>
    <rPh sb="171" eb="173">
      <t>ヘイシャ</t>
    </rPh>
    <rPh sb="202" eb="204">
      <t>ホゾン</t>
    </rPh>
    <phoneticPr fontId="1"/>
  </si>
  <si>
    <t>　資産データWeb閲覧機能サーバー
＋ログデータWeb閲覧機能サーバー</t>
    <rPh sb="1" eb="3">
      <t>シサン</t>
    </rPh>
    <phoneticPr fontId="1"/>
  </si>
  <si>
    <t>　マスターサーバー
＋ログ解析サーバー</t>
    <rPh sb="13" eb="15">
      <t>カイセキ</t>
    </rPh>
    <phoneticPr fontId="1"/>
  </si>
  <si>
    <t>マスターサーバー＋データサーバー</t>
    <phoneticPr fontId="1"/>
  </si>
  <si>
    <t>データサーバー＋ログ解析サーバー</t>
    <rPh sb="10" eb="12">
      <t>カイセキ</t>
    </rPh>
    <phoneticPr fontId="1"/>
  </si>
  <si>
    <t>マスターサーバー＋データサーバー
＋ログ解析サーバー</t>
    <rPh sb="20" eb="22">
      <t>カイセキ</t>
    </rPh>
    <phoneticPr fontId="1"/>
  </si>
  <si>
    <t>マスターサーバー＋データサーバー＋
ログ解析サーバー＋資産データ / ログデータWeb閲覧機能サーバー (※1)</t>
    <rPh sb="20" eb="22">
      <t>カイセキ</t>
    </rPh>
    <rPh sb="27" eb="29">
      <t>シサン</t>
    </rPh>
    <rPh sb="43" eb="45">
      <t>エツラン</t>
    </rPh>
    <rPh sb="45" eb="47">
      <t>キノウ</t>
    </rPh>
    <phoneticPr fontId="1"/>
  </si>
  <si>
    <t>資産データWeb閲覧機能サーバーのみ</t>
    <phoneticPr fontId="1"/>
  </si>
  <si>
    <t>ログデータWeb閲覧機能サーバーのみ</t>
    <phoneticPr fontId="1"/>
  </si>
  <si>
    <t>申請・承認ワークフローシステムサーバー</t>
    <rPh sb="0" eb="2">
      <t>シンセイ</t>
    </rPh>
    <rPh sb="3" eb="5">
      <t>ショウニン</t>
    </rPh>
    <phoneticPr fontId="1"/>
  </si>
  <si>
    <t>※ログ保存日数には、データサーバー上にログを
   蓄積しておく日数を入力してください。
　 ログ保管日数には、弊社のバックアップ機能を利用
　 して、障害時リストア用データの保存やログの長期
　 保管を行う場合、その合計日数を入力してください。
　 安全係数には、予測容量に対して何倍の予備容量を
　 見込むか、任意の倍率を入力してください。</t>
    <rPh sb="3" eb="5">
      <t>ホゾン</t>
    </rPh>
    <rPh sb="5" eb="7">
      <t>ニッスウ</t>
    </rPh>
    <rPh sb="17" eb="18">
      <t>ジョウ</t>
    </rPh>
    <rPh sb="26" eb="28">
      <t>チクセキ</t>
    </rPh>
    <rPh sb="32" eb="34">
      <t>ニッスウ</t>
    </rPh>
    <rPh sb="35" eb="37">
      <t>ニュウリョク</t>
    </rPh>
    <rPh sb="49" eb="51">
      <t>ホカン</t>
    </rPh>
    <rPh sb="51" eb="53">
      <t>ニッスウ</t>
    </rPh>
    <rPh sb="56" eb="58">
      <t>ヘイシャ</t>
    </rPh>
    <rPh sb="65" eb="67">
      <t>キノウ</t>
    </rPh>
    <rPh sb="68" eb="70">
      <t>リヨウ</t>
    </rPh>
    <rPh sb="83" eb="84">
      <t>ヨウ</t>
    </rPh>
    <rPh sb="88" eb="90">
      <t>ホゾン</t>
    </rPh>
    <rPh sb="94" eb="96">
      <t>チョウキ</t>
    </rPh>
    <rPh sb="109" eb="111">
      <t>ゴウケイ</t>
    </rPh>
    <rPh sb="111" eb="113">
      <t>ニッスウ</t>
    </rPh>
    <rPh sb="114" eb="116">
      <t>ニュウリョク</t>
    </rPh>
    <rPh sb="163" eb="165">
      <t>ニュウリョク</t>
    </rPh>
    <phoneticPr fontId="1"/>
  </si>
  <si>
    <t>送信メールログ</t>
    <rPh sb="0" eb="2">
      <t>ソウシン</t>
    </rPh>
    <phoneticPr fontId="1"/>
  </si>
  <si>
    <t>※以降のチェック項目にひとつでも該当しない項目がある場合は、一度お問い合わせください</t>
    <rPh sb="1" eb="3">
      <t>イコウ</t>
    </rPh>
    <rPh sb="8" eb="10">
      <t>コウモク</t>
    </rPh>
    <rPh sb="16" eb="18">
      <t>ガイトウ</t>
    </rPh>
    <rPh sb="21" eb="23">
      <t>コウモク</t>
    </rPh>
    <rPh sb="26" eb="28">
      <t>バアイ</t>
    </rPh>
    <rPh sb="30" eb="32">
      <t>イチド</t>
    </rPh>
    <rPh sb="33" eb="34">
      <t>ト</t>
    </rPh>
    <rPh sb="35" eb="36">
      <t>ア</t>
    </rPh>
    <phoneticPr fontId="1"/>
  </si>
  <si>
    <t>※送信メールログを利用する場合</t>
    <rPh sb="1" eb="3">
      <t>ソウシン</t>
    </rPh>
    <rPh sb="9" eb="11">
      <t>リヨウ</t>
    </rPh>
    <rPh sb="13" eb="15">
      <t>バアイ</t>
    </rPh>
    <phoneticPr fontId="1"/>
  </si>
  <si>
    <t>※資産データWeb閲覧機能に必要なHDD容量は10GB以上です。ログデータWeb閲覧機能に必要なHDD容量は30GB以上です。
　 資産データWeb閲覧機能とログデータWeb閲覧機能を併せてご利用になる場合、必要なHDD容量は30GB以上です。
　 30GBの内訳は、Webサーバー用として10GB、データベース用として20GBです。</t>
    <rPh sb="1" eb="3">
      <t>シサン</t>
    </rPh>
    <rPh sb="9" eb="11">
      <t>エツラン</t>
    </rPh>
    <rPh sb="11" eb="13">
      <t>キノウ</t>
    </rPh>
    <rPh sb="14" eb="16">
      <t>ヒツヨウ</t>
    </rPh>
    <rPh sb="20" eb="22">
      <t>ヨウリョウ</t>
    </rPh>
    <rPh sb="27" eb="29">
      <t>イジョウ</t>
    </rPh>
    <rPh sb="40" eb="42">
      <t>エツラン</t>
    </rPh>
    <rPh sb="42" eb="44">
      <t>キノウ</t>
    </rPh>
    <rPh sb="45" eb="47">
      <t>ヒツヨウ</t>
    </rPh>
    <rPh sb="51" eb="53">
      <t>ヨウリョウ</t>
    </rPh>
    <rPh sb="58" eb="60">
      <t>イジョウ</t>
    </rPh>
    <rPh sb="66" eb="68">
      <t>シサン</t>
    </rPh>
    <rPh sb="74" eb="76">
      <t>エツラン</t>
    </rPh>
    <rPh sb="76" eb="78">
      <t>キノウ</t>
    </rPh>
    <rPh sb="87" eb="89">
      <t>エツラン</t>
    </rPh>
    <rPh sb="89" eb="91">
      <t>キノウ</t>
    </rPh>
    <rPh sb="92" eb="93">
      <t>アワ</t>
    </rPh>
    <rPh sb="96" eb="98">
      <t>リヨウ</t>
    </rPh>
    <rPh sb="101" eb="103">
      <t>バアイ</t>
    </rPh>
    <rPh sb="104" eb="106">
      <t>ヒツヨウ</t>
    </rPh>
    <rPh sb="110" eb="112">
      <t>ヨウリョウ</t>
    </rPh>
    <rPh sb="117" eb="119">
      <t>イジョウ</t>
    </rPh>
    <rPh sb="130" eb="132">
      <t>ウチワケ</t>
    </rPh>
    <rPh sb="141" eb="142">
      <t>ヨウ</t>
    </rPh>
    <rPh sb="156" eb="157">
      <t>ヨウ</t>
    </rPh>
    <phoneticPr fontId="1"/>
  </si>
  <si>
    <t>操作ログ
クリップボードログ
送信メールログ</t>
    <rPh sb="0" eb="2">
      <t>ソウサ</t>
    </rPh>
    <rPh sb="15" eb="17">
      <t>ソウシン</t>
    </rPh>
    <phoneticPr fontId="1"/>
  </si>
  <si>
    <t>30GB以上
※Web：10GB＋データベース：20GB</t>
    <rPh sb="4" eb="6">
      <t>イジョウ</t>
    </rPh>
    <phoneticPr fontId="1"/>
  </si>
  <si>
    <t>計算式</t>
    <rPh sb="0" eb="2">
      <t>ケイサン</t>
    </rPh>
    <rPh sb="2" eb="3">
      <t>シキ</t>
    </rPh>
    <phoneticPr fontId="1"/>
  </si>
  <si>
    <t>■ディスク容量計算</t>
    <rPh sb="5" eb="7">
      <t>ヨウリョウ</t>
    </rPh>
    <rPh sb="7" eb="9">
      <t>ケイサン</t>
    </rPh>
    <phoneticPr fontId="1"/>
  </si>
  <si>
    <t>マスターサーバー</t>
    <phoneticPr fontId="1"/>
  </si>
  <si>
    <t>資産・ログデータWeb閲覧機能サーバー</t>
    <rPh sb="0" eb="2">
      <t>シサン</t>
    </rPh>
    <rPh sb="11" eb="13">
      <t>エツラン</t>
    </rPh>
    <rPh sb="13" eb="15">
      <t>キノウ</t>
    </rPh>
    <phoneticPr fontId="1"/>
  </si>
  <si>
    <t>ログ解析サーバー</t>
    <rPh sb="2" eb="4">
      <t>カイセキ</t>
    </rPh>
    <phoneticPr fontId="1"/>
  </si>
  <si>
    <t>データサーバー</t>
    <phoneticPr fontId="1"/>
  </si>
  <si>
    <t>対象サーバー</t>
    <rPh sb="0" eb="2">
      <t>タイショウ</t>
    </rPh>
    <phoneticPr fontId="1"/>
  </si>
  <si>
    <t>■サーバー1</t>
    <phoneticPr fontId="1"/>
  </si>
  <si>
    <t>■サーバー2</t>
    <phoneticPr fontId="1"/>
  </si>
  <si>
    <t>■サーバー3</t>
    <phoneticPr fontId="1"/>
  </si>
  <si>
    <t>※端末台数が1000台以下の場合は80GB,1000台より多い場合は160GBです。</t>
    <rPh sb="1" eb="3">
      <t>タンマツ</t>
    </rPh>
    <rPh sb="3" eb="5">
      <t>ダイスウ</t>
    </rPh>
    <rPh sb="10" eb="11">
      <t>ダイ</t>
    </rPh>
    <rPh sb="11" eb="13">
      <t>イカ</t>
    </rPh>
    <rPh sb="14" eb="16">
      <t>バアイ</t>
    </rPh>
    <rPh sb="26" eb="27">
      <t>ダイ</t>
    </rPh>
    <rPh sb="29" eb="30">
      <t>オオ</t>
    </rPh>
    <rPh sb="31" eb="33">
      <t>バアイ</t>
    </rPh>
    <phoneticPr fontId="1"/>
  </si>
  <si>
    <t>●その他構成(該当する場合チェックしてください)</t>
    <rPh sb="3" eb="4">
      <t>タ</t>
    </rPh>
    <rPh sb="4" eb="6">
      <t>コウセイ</t>
    </rPh>
    <rPh sb="7" eb="9">
      <t>ガイトウ</t>
    </rPh>
    <rPh sb="11" eb="13">
      <t>バアイ</t>
    </rPh>
    <phoneticPr fontId="1"/>
  </si>
  <si>
    <t>●オプション構成(該当する場合チェックしてください)</t>
    <rPh sb="6" eb="8">
      <t>コウセイ</t>
    </rPh>
    <rPh sb="9" eb="11">
      <t>ガイトウ</t>
    </rPh>
    <rPh sb="13" eb="15">
      <t>バアイ</t>
    </rPh>
    <phoneticPr fontId="1"/>
  </si>
  <si>
    <t>サーバー監査を利用する
(サーバー監査用の導入前チェックシートをご利用ください)</t>
    <rPh sb="4" eb="6">
      <t>カンサ</t>
    </rPh>
    <rPh sb="7" eb="9">
      <t>リヨウ</t>
    </rPh>
    <rPh sb="17" eb="20">
      <t>カンサヨウ</t>
    </rPh>
    <rPh sb="21" eb="23">
      <t>ドウニュウ</t>
    </rPh>
    <rPh sb="23" eb="24">
      <t>マエ</t>
    </rPh>
    <rPh sb="33" eb="35">
      <t>リヨウ</t>
    </rPh>
    <phoneticPr fontId="1"/>
  </si>
  <si>
    <t>（Ａ）＋（Ｂ）</t>
    <phoneticPr fontId="1"/>
  </si>
  <si>
    <t>合計 (Ａ)＋(Ｂ)</t>
    <rPh sb="0" eb="2">
      <t>ゴウケイ</t>
    </rPh>
    <phoneticPr fontId="1"/>
  </si>
  <si>
    <t>（Ａ）</t>
    <phoneticPr fontId="1"/>
  </si>
  <si>
    <t>（Ｂ）</t>
    <phoneticPr fontId="1"/>
  </si>
  <si>
    <t>端末台数は5000台以下である</t>
    <rPh sb="0" eb="2">
      <t>タンマツ</t>
    </rPh>
    <rPh sb="2" eb="4">
      <t>ダイスウ</t>
    </rPh>
    <rPh sb="9" eb="10">
      <t>ダイ</t>
    </rPh>
    <rPh sb="10" eb="12">
      <t>イカ</t>
    </rPh>
    <phoneticPr fontId="1"/>
  </si>
  <si>
    <t>～5000台まで</t>
    <rPh sb="5" eb="6">
      <t>ダイ</t>
    </rPh>
    <phoneticPr fontId="1"/>
  </si>
  <si>
    <t>5001台以上</t>
    <rPh sb="4" eb="5">
      <t>ダイ</t>
    </rPh>
    <rPh sb="5" eb="7">
      <t>イジョウ</t>
    </rPh>
    <phoneticPr fontId="1"/>
  </si>
  <si>
    <t>送信メールログを利用する
(右側に想定されている1日の1台あたりの送信メール容量を入力してください)</t>
    <rPh sb="0" eb="2">
      <t>ソウシン</t>
    </rPh>
    <rPh sb="8" eb="10">
      <t>リヨウ</t>
    </rPh>
    <rPh sb="14" eb="16">
      <t>ミギガワ</t>
    </rPh>
    <rPh sb="17" eb="19">
      <t>ソウテイ</t>
    </rPh>
    <rPh sb="25" eb="26">
      <t>ニチ</t>
    </rPh>
    <rPh sb="28" eb="29">
      <t>ダイ</t>
    </rPh>
    <rPh sb="33" eb="35">
      <t>ソウシン</t>
    </rPh>
    <rPh sb="38" eb="40">
      <t>ヨウリョウ</t>
    </rPh>
    <rPh sb="41" eb="43">
      <t>ニュウリョク</t>
    </rPh>
    <phoneticPr fontId="1"/>
  </si>
  <si>
    <t>画面操作録画を利用する
(右側に想定されている1日の1台あたりの録画時間を入力してください)</t>
    <rPh sb="2" eb="4">
      <t>ソウサ</t>
    </rPh>
    <rPh sb="37" eb="39">
      <t>ニュウリョク</t>
    </rPh>
    <phoneticPr fontId="1"/>
  </si>
  <si>
    <t>4コア / 8スレッド / 2.53GHz 以上</t>
    <rPh sb="22" eb="24">
      <t>イジョウ</t>
    </rPh>
    <phoneticPr fontId="1"/>
  </si>
  <si>
    <t>メモリ</t>
  </si>
  <si>
    <t>CPU</t>
  </si>
  <si>
    <t>インターネット接続端末台数</t>
    <rPh sb="11" eb="13">
      <t>ダイスウ</t>
    </rPh>
    <phoneticPr fontId="1"/>
  </si>
  <si>
    <t>～1000台</t>
    <phoneticPr fontId="1"/>
  </si>
  <si>
    <t>1001台～2000台</t>
    <phoneticPr fontId="1"/>
  </si>
  <si>
    <t>2001台～3000台</t>
    <phoneticPr fontId="1"/>
  </si>
  <si>
    <t>3001台～4000台</t>
    <phoneticPr fontId="1"/>
  </si>
  <si>
    <t>4001台～5000台</t>
    <phoneticPr fontId="1"/>
  </si>
  <si>
    <t>2コア/4スレッド以上</t>
    <rPh sb="9" eb="11">
      <t>イジョウ</t>
    </rPh>
    <phoneticPr fontId="1"/>
  </si>
  <si>
    <t>4コア/8スレッド以上</t>
    <rPh sb="9" eb="11">
      <t>イジョウ</t>
    </rPh>
    <phoneticPr fontId="1"/>
  </si>
  <si>
    <t>6コア/12スレッド以上</t>
    <rPh sb="10" eb="12">
      <t>イジョウ</t>
    </rPh>
    <phoneticPr fontId="1"/>
  </si>
  <si>
    <t>8コア/16スレッド以上</t>
    <rPh sb="10" eb="12">
      <t>イジョウ</t>
    </rPh>
    <phoneticPr fontId="1"/>
  </si>
  <si>
    <t>12コア/24スレッド以上</t>
    <rPh sb="11" eb="13">
      <t>イジョウ</t>
    </rPh>
    <phoneticPr fontId="1"/>
  </si>
  <si>
    <t>12GB以上</t>
    <phoneticPr fontId="1"/>
  </si>
  <si>
    <t>＜サーバースペック算出表＞※Syslog機能を利用しない場合となります。</t>
    <rPh sb="9" eb="11">
      <t>サンシュツ</t>
    </rPh>
    <rPh sb="11" eb="12">
      <t>ヒョウ</t>
    </rPh>
    <phoneticPr fontId="1"/>
  </si>
  <si>
    <t>残業申請Web承認システム</t>
    <rPh sb="0" eb="4">
      <t>ザンギョウシンセイ</t>
    </rPh>
    <rPh sb="7" eb="9">
      <t>ショウニン</t>
    </rPh>
    <phoneticPr fontId="1"/>
  </si>
  <si>
    <t>承認者1000ユーザーまで</t>
    <rPh sb="0" eb="2">
      <t>ショウニン</t>
    </rPh>
    <rPh sb="2" eb="3">
      <t>シャ</t>
    </rPh>
    <phoneticPr fontId="1"/>
  </si>
  <si>
    <t>　【TCP】 52300 ・52304 ・52306 ・52308 ・52309 ・52312 ・52313 ・52314
　【UDP】 52305 ・52306 ・52307 ・52309 ・52310 ・52311 ・52314</t>
    <phoneticPr fontId="1"/>
  </si>
  <si>
    <t>Windows Server 2012 : Standard / Datacenter : SPなし / R2 SPなし
Windows Server 2016 : Standard / Datacenter : SPなし
Windows Server 2019 : Standard / Datacenter : SPなし
※日本語版以外のOSには、対応しておりません。</t>
    <phoneticPr fontId="1"/>
  </si>
  <si>
    <t>●本文中に記載されている事項の一部または全部を複写、改変、転載することは、いかなる理由、形態を問わず禁じます。</t>
    <phoneticPr fontId="1"/>
  </si>
  <si>
    <t>●本文中に記載されている事項は予告なく変更することがあります。</t>
  </si>
  <si>
    <t>Syslog送信を利用する
※ITセキュリティ対策強化オプションに同梱(3000台にデータサーバー1台の計算になります)</t>
    <rPh sb="6" eb="8">
      <t>ソウシン</t>
    </rPh>
    <rPh sb="9" eb="11">
      <t>リヨウ</t>
    </rPh>
    <rPh sb="33" eb="35">
      <t>ドウコン</t>
    </rPh>
    <rPh sb="40" eb="41">
      <t>ダイ</t>
    </rPh>
    <rPh sb="50" eb="51">
      <t>ダイ</t>
    </rPh>
    <rPh sb="52" eb="54">
      <t>ケイサン</t>
    </rPh>
    <phoneticPr fontId="1"/>
  </si>
  <si>
    <t>すべての端末で、Intel PentiumⅢ 866MHz 以上</t>
    <rPh sb="4" eb="6">
      <t>タンマツ</t>
    </rPh>
    <rPh sb="30" eb="32">
      <t>イジョウ</t>
    </rPh>
    <phoneticPr fontId="1"/>
  </si>
  <si>
    <r>
      <t xml:space="preserve">Intel Pentium 4 / 3GHz以上
</t>
    </r>
    <r>
      <rPr>
        <sz val="6"/>
        <rFont val="ＭＳ Ｐゴシック"/>
        <family val="3"/>
        <charset val="128"/>
      </rPr>
      <t>または</t>
    </r>
    <r>
      <rPr>
        <sz val="8"/>
        <rFont val="ＭＳ Ｐゴシック"/>
        <family val="3"/>
        <charset val="128"/>
      </rPr>
      <t xml:space="preserve">
2コア / 2スレッド / 2GHz 以上</t>
    </r>
    <phoneticPr fontId="1"/>
  </si>
  <si>
    <t>Intel Pentium 4 / 3GHz以上
または
2コア / 2スレッド / 2GHz 以上</t>
    <phoneticPr fontId="1"/>
  </si>
  <si>
    <t>「Remote Power ON」、「Wake On LAN」等、ネットワーク経由の電源ONに対応していること
別セグメントにリモート電源ONを行う場合、対象の端末はIntel vPro Technologyに対応していること</t>
    <rPh sb="31" eb="32">
      <t>トウ</t>
    </rPh>
    <rPh sb="56" eb="57">
      <t>ベツ</t>
    </rPh>
    <rPh sb="67" eb="69">
      <t>デンゲン</t>
    </rPh>
    <rPh sb="72" eb="73">
      <t>オコナ</t>
    </rPh>
    <rPh sb="74" eb="76">
      <t>バアイ</t>
    </rPh>
    <rPh sb="77" eb="79">
      <t>タイショウ</t>
    </rPh>
    <rPh sb="80" eb="82">
      <t>タンマツ</t>
    </rPh>
    <rPh sb="105" eb="107">
      <t>タイオウ</t>
    </rPh>
    <phoneticPr fontId="1"/>
  </si>
  <si>
    <t>●SKYSEA および SKYSEA Client View は、Ｓｋｙ株式会社の登録商標です。●その他記載されている会社名、商品名は、各社の登録商標または商標です。</t>
    <phoneticPr fontId="1"/>
  </si>
  <si>
    <t>すべての端末に、空き容量が600MB 以上ある</t>
    <rPh sb="4" eb="6">
      <t>タンマツ</t>
    </rPh>
    <rPh sb="8" eb="9">
      <t>ア</t>
    </rPh>
    <rPh sb="10" eb="12">
      <t>ヨウリョウ</t>
    </rPh>
    <rPh sb="19" eb="21">
      <t>イジョウ</t>
    </rPh>
    <phoneticPr fontId="1"/>
  </si>
  <si>
    <t>SKYSEA Client View 導入前チェックシート(Ver.15.21向け)</t>
    <rPh sb="19" eb="21">
      <t>ドウニュウ</t>
    </rPh>
    <rPh sb="21" eb="22">
      <t>マエ</t>
    </rPh>
    <rPh sb="39" eb="40">
      <t>ム</t>
    </rPh>
    <phoneticPr fontId="1"/>
  </si>
  <si>
    <t>SMTP接続による送信メールで取得できるのは、以下の条件となります。
利用クライアントが、Microsoft Outlook 2003 / 2007 / 2010 / 2013 / 2016 / 2019、 Microsoft Outlook Express 6、 Windowsメール、 Becky! Internet Mail Ver.2.75.01、Mozilla Thunderbird 32bit版 2 / 3.0 / 3.1 / 5.0 / 6.0 / 7.0 / 8.0 / 9.0 / 10.0 / 11.0 / 12.0 / 13.0 / 14.0 / 15.0 / 16.0 / 17.0 / 24.0 / 31.0 / 38.0 / 45.0 / 52.6 / 60.3 / 60.5.3 / 60.6.1 / 60.7.2/ 68.2/ 68.3/ 68.6.0、Mozilla Thunderbird 64bit版 68.4.2 、Windows Live メール、 メール（Windows 8 / Windows 8.1 / Windows 10の標準Windowsストアアプリ）であること。
暗号化されていないSMTPによりメール送信が行われていること
SMTP over SSL / TLS、もしくはExchange接続による送信メールで取得できるのは、以下の条件となります。 
利用クライアントが、Microsoft Outlook 2003 / 2007 / 2010 / 2013 / 2016 / 2019であること。</t>
    <phoneticPr fontId="1"/>
  </si>
  <si>
    <t>SKYSEAをインストールする端末は以下のとおりです
Windows 2000 Server , Windows Server 2003 , Windows Server 2008 , Windows Server 2012 , Windows Server 2016
Windows Server 2019
Windows 2000 Professional, Windows XP, Windows Vista, Windows 7, Windows 8, Windows 8.1, Windows 10
※EditionおよびServicePackの詳細な対応状況は、https://www.skyseaclientview.net/ver15/technicalsheet/
にて公開されている「OS対応表」をご参照ください。
※Windows 10でSKYSEA Client Viewを利用される場合は、Semi-Annual Channel 設定にてご利用することを推奨しております。
　ただし、Ver.15.21においては下記のバージョンまでの動作対応となり、
　次期以降の大型アップデートにつきましては、SKYSEA Client Viewの後継バージョンでの対応となります。
    　　対応バージョン：May 2020 Update(バージョン：2004)
Mac OS X 10.4以降,Red Hat Linux 4以降
※Macオペレーティングシステム、Linuxは端末機のみ利用可能です。また、Windowsとは利用できる機能が異なります。</t>
    <phoneticPr fontId="1"/>
  </si>
  <si>
    <r>
      <t>ログ取得の対象ブラウザが下記であること、
Windows端末 の場合、Internet Explorer 5.5 SP2 /6 /7 /8 /9 /10 /11、Microsoft Edge (EdgeHTML版) 20.10240 / 25.10586 / 38.14393 / 39.15002 / 40.15025 / 40.15063 / 41.16299.15 / 42.17134.1.0 / 44.17763.1.0 / 44.18356.1.0 / 44.18362.1.0 / 44.18362.387.0 / 44.18362.449.0 / 44.19041.0.0 / 44.19041.1.0、Microsoft Edge (Chromium版) 81.0.416.53、Google Chrome 81.0.4044.113まで、Mozilla Firefox 3.0 /3.5 /3.6 /4.0 /5.0 /6.0 /7.0 /8.0 /9.0 /10.0 /11.0 /12.0 /13.0 /14.0 /15.0 /16.0 /17.0 /18.0 /19.0 /20.0 /21.0 /22.0 /23.0 /24.0 /25.0 / 26.0 / 27.0 / 28.0 / 29.0 / 30.0 / 31.0 / 32.0 / 33.0 / 34.0 / 35.0 / 36.0 / 37.0 / 38.0 /39.0 /40.0 /41.0 /42.0 /43.0 /44.0 /45.0 /46.0 /47.0 /48.0 /49.0 / 50.0 /</t>
    </r>
    <r>
      <rPr>
        <sz val="9"/>
        <rFont val="ＭＳ Ｐゴシック"/>
        <family val="3"/>
        <charset val="128"/>
      </rPr>
      <t xml:space="preserve"> </t>
    </r>
    <r>
      <rPr>
        <sz val="8"/>
        <rFont val="ＭＳ Ｐゴシック"/>
        <family val="3"/>
        <charset val="128"/>
      </rPr>
      <t>51.0 / 52.0 / 53.0 / 54.0 / 55.0 / 56.0
Firefox Quantum 57.0 / 58.0 / 59.0 / 60.0 / 61.0 / 62.0 / 63.0 / 64.0 / 65.0 / 66.0 / 67.0 / 68.0 / 69.0 / 70.0 / 71.0 / 72.0 / 73.0 / 74.0 / 75.0
Mac端末 の場合、Safari 5.1 / 6.0 / 6.1 / 6.2 / 7.0 / 7.1 / 8.0 / 9.0 / 10.0 / 11.0 / 12.0 / 13.0、Google Chrome 81.0.4044.113まで</t>
    </r>
    <rPh sb="2" eb="4">
      <t>シュトク</t>
    </rPh>
    <rPh sb="5" eb="7">
      <t>タイショウ</t>
    </rPh>
    <rPh sb="12" eb="14">
      <t>カキ</t>
    </rPh>
    <rPh sb="28" eb="30">
      <t>タンマツ</t>
    </rPh>
    <rPh sb="32" eb="34">
      <t>バアイ</t>
    </rPh>
    <rPh sb="105" eb="106">
      <t>バン</t>
    </rPh>
    <rPh sb="334" eb="335">
      <t>バン</t>
    </rPh>
    <rPh sb="977" eb="979">
      <t>タンマツ</t>
    </rPh>
    <rPh sb="981" eb="983">
      <t>バアイ</t>
    </rPh>
    <phoneticPr fontId="1"/>
  </si>
  <si>
    <t>2020/6/22 Ver.15.21版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</si>
</sst>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1" x14ac:knownFonts="1">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6"/>
      <name val="ＭＳ Ｐゴシック"/>
      <family val="3"/>
      <charset val="128"/>
    </font>
    <font>
      <b/>
      <sz val="8"/>
      <name val="ＭＳ Ｐゴシック"/>
      <family val="3"/>
      <charset val="128"/>
    </font>
    <font>
      <sz val="8"/>
      <color indexed="9"/>
      <name val="ＭＳ Ｐゴシック"/>
      <family val="3"/>
      <charset val="128"/>
    </font>
    <font>
      <b/>
      <sz val="9"/>
      <name val="ＭＳ Ｐゴシック"/>
      <family val="3"/>
      <charset val="128"/>
    </font>
    <font>
      <sz val="7.5"/>
      <name val="ＭＳ Ｐゴシック"/>
      <family val="3"/>
      <charset val="128"/>
    </font>
    <font>
      <b/>
      <sz val="12"/>
      <name val="ＭＳ Ｐゴシック"/>
      <family val="3"/>
      <charset val="128"/>
    </font>
    <font>
      <sz val="8"/>
      <color rgb="FFFF0000"/>
      <name val="ＭＳ Ｐゴシック"/>
      <family val="3"/>
      <charset val="128"/>
    </font>
    <font>
      <sz val="8"/>
      <color theme="0"/>
      <name val="ＭＳ Ｐゴシック"/>
      <family val="3"/>
      <charset val="128"/>
    </font>
    <font>
      <sz val="8"/>
      <color rgb="FF7030A0"/>
      <name val="ＭＳ Ｐゴシック"/>
      <family val="3"/>
      <charset val="128"/>
    </font>
    <font>
      <sz val="10"/>
      <color theme="0"/>
      <name val="ＭＳ Ｐゴシック"/>
      <family val="3"/>
      <charset val="128"/>
    </font>
    <font>
      <b/>
      <sz val="8"/>
      <color rgb="FFFF0000"/>
      <name val="ＭＳ Ｐゴシック"/>
      <family val="3"/>
      <charset val="128"/>
    </font>
    <font>
      <sz val="11"/>
      <color theme="0"/>
      <name val="ＭＳ Ｐゴシック"/>
      <family val="3"/>
      <charset val="128"/>
    </font>
    <font>
      <b/>
      <sz val="16"/>
      <color theme="0"/>
      <name val="ＭＳ Ｐゴシック"/>
      <family val="3"/>
      <charset val="128"/>
    </font>
    <font>
      <sz val="16"/>
      <color theme="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theme="0"/>
        <bgColor theme="0"/>
      </patternFill>
    </fill>
    <fill>
      <patternFill patternType="solid">
        <fgColor rgb="FFFFFF99"/>
        <bgColor indexed="64"/>
      </patternFill>
    </fill>
  </fills>
  <borders count="40">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top style="thin">
        <color indexed="64"/>
      </top>
      <bottom/>
      <diagonal/>
    </border>
    <border>
      <left/>
      <right/>
      <top/>
      <bottom style="hair">
        <color indexed="64"/>
      </bottom>
      <diagonal/>
    </border>
    <border>
      <left style="hair">
        <color indexed="64"/>
      </left>
      <right style="hair">
        <color indexed="64"/>
      </right>
      <top/>
      <bottom/>
      <diagonal/>
    </border>
    <border>
      <left/>
      <right/>
      <top style="hair">
        <color indexed="64"/>
      </top>
      <bottom/>
      <diagonal/>
    </border>
    <border>
      <left/>
      <right style="hair">
        <color indexed="64"/>
      </right>
      <top/>
      <bottom/>
      <diagonal/>
    </border>
    <border>
      <left style="thin">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s>
  <cellStyleXfs count="1">
    <xf numFmtId="0" fontId="0" fillId="0" borderId="0">
      <alignment vertical="center"/>
    </xf>
  </cellStyleXfs>
  <cellXfs count="400">
    <xf numFmtId="0" fontId="0" fillId="0" borderId="0" xfId="0">
      <alignment vertical="center"/>
    </xf>
    <xf numFmtId="0" fontId="0" fillId="2" borderId="0" xfId="0" applyFill="1" applyProtection="1">
      <alignment vertical="center"/>
      <protection hidden="1"/>
    </xf>
    <xf numFmtId="0" fontId="0" fillId="2" borderId="0" xfId="0" applyFill="1" applyAlignment="1" applyProtection="1">
      <alignment horizontal="right" vertical="center"/>
      <protection hidden="1"/>
    </xf>
    <xf numFmtId="0" fontId="3" fillId="2" borderId="0" xfId="0" applyFont="1" applyFill="1" applyProtection="1">
      <alignment vertical="center"/>
      <protection hidden="1"/>
    </xf>
    <xf numFmtId="0" fontId="2" fillId="2" borderId="0" xfId="0" applyFont="1" applyFill="1" applyProtection="1">
      <alignment vertical="center"/>
      <protection hidden="1"/>
    </xf>
    <xf numFmtId="0" fontId="0" fillId="2" borderId="0" xfId="0" applyFill="1" applyBorder="1" applyAlignment="1" applyProtection="1">
      <alignment horizontal="center" vertical="center"/>
      <protection hidden="1"/>
    </xf>
    <xf numFmtId="0" fontId="6" fillId="2" borderId="0" xfId="0" applyFont="1" applyFill="1" applyBorder="1" applyAlignment="1" applyProtection="1">
      <alignment horizontal="center" vertical="center"/>
      <protection hidden="1"/>
    </xf>
    <xf numFmtId="0" fontId="3" fillId="2" borderId="0" xfId="0" applyFont="1" applyFill="1" applyBorder="1" applyAlignment="1" applyProtection="1">
      <alignment vertical="center"/>
      <protection hidden="1"/>
    </xf>
    <xf numFmtId="0" fontId="6" fillId="2" borderId="0" xfId="0" applyFont="1" applyFill="1" applyBorder="1" applyAlignment="1" applyProtection="1">
      <alignment vertical="center"/>
      <protection hidden="1"/>
    </xf>
    <xf numFmtId="0" fontId="6" fillId="2" borderId="1" xfId="0" applyFont="1" applyFill="1" applyBorder="1" applyAlignment="1" applyProtection="1">
      <alignment vertical="center"/>
      <protection hidden="1"/>
    </xf>
    <xf numFmtId="0" fontId="0" fillId="2" borderId="2" xfId="0" applyFill="1" applyBorder="1" applyAlignment="1" applyProtection="1">
      <alignment vertical="center"/>
      <protection hidden="1"/>
    </xf>
    <xf numFmtId="0" fontId="0" fillId="2" borderId="1" xfId="0" applyFill="1" applyBorder="1" applyAlignment="1" applyProtection="1">
      <alignment vertical="center"/>
      <protection hidden="1"/>
    </xf>
    <xf numFmtId="0" fontId="6" fillId="2" borderId="2" xfId="0" applyFont="1"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2" borderId="0" xfId="0" applyFill="1" applyBorder="1" applyAlignment="1" applyProtection="1">
      <alignment vertical="center"/>
      <protection hidden="1"/>
    </xf>
    <xf numFmtId="0" fontId="6" fillId="2" borderId="4" xfId="0" applyFont="1" applyFill="1" applyBorder="1" applyAlignment="1" applyProtection="1">
      <alignment vertical="center"/>
      <protection hidden="1"/>
    </xf>
    <xf numFmtId="0" fontId="6" fillId="2" borderId="0" xfId="0" applyFont="1" applyFill="1" applyProtection="1">
      <alignment vertical="center"/>
      <protection hidden="1"/>
    </xf>
    <xf numFmtId="0" fontId="5" fillId="2" borderId="4" xfId="0" applyFont="1" applyFill="1" applyBorder="1" applyAlignment="1" applyProtection="1">
      <alignment horizontal="left" vertical="center"/>
      <protection hidden="1"/>
    </xf>
    <xf numFmtId="0" fontId="7" fillId="2" borderId="0" xfId="0" applyFont="1" applyFill="1" applyBorder="1" applyAlignment="1" applyProtection="1">
      <alignment horizontal="right" vertical="center"/>
      <protection hidden="1"/>
    </xf>
    <xf numFmtId="0" fontId="4" fillId="2" borderId="0" xfId="0" applyFont="1" applyFill="1" applyBorder="1" applyAlignment="1" applyProtection="1">
      <alignment horizontal="left" vertical="center"/>
      <protection hidden="1"/>
    </xf>
    <xf numFmtId="0" fontId="6" fillId="2" borderId="5" xfId="0" applyFont="1" applyFill="1" applyBorder="1" applyAlignment="1" applyProtection="1">
      <alignment horizontal="right" vertical="center"/>
      <protection hidden="1"/>
    </xf>
    <xf numFmtId="0" fontId="5" fillId="2" borderId="0" xfId="0" applyFont="1" applyFill="1" applyBorder="1" applyAlignment="1" applyProtection="1">
      <alignment horizontal="left" vertical="center"/>
      <protection hidden="1"/>
    </xf>
    <xf numFmtId="0" fontId="6" fillId="2" borderId="0" xfId="0" applyFont="1" applyFill="1" applyBorder="1" applyAlignment="1" applyProtection="1">
      <alignment horizontal="right" vertical="center"/>
      <protection hidden="1"/>
    </xf>
    <xf numFmtId="0" fontId="6" fillId="2" borderId="6" xfId="0" applyFont="1" applyFill="1" applyBorder="1" applyAlignment="1" applyProtection="1">
      <alignment horizontal="center" vertical="center"/>
      <protection hidden="1"/>
    </xf>
    <xf numFmtId="0" fontId="6" fillId="2" borderId="7" xfId="0" applyFont="1" applyFill="1" applyBorder="1" applyAlignment="1" applyProtection="1">
      <alignment vertical="center"/>
      <protection hidden="1"/>
    </xf>
    <xf numFmtId="0" fontId="5" fillId="2" borderId="7" xfId="0" applyFont="1" applyFill="1" applyBorder="1" applyAlignment="1" applyProtection="1">
      <alignment horizontal="left" vertical="center"/>
      <protection hidden="1"/>
    </xf>
    <xf numFmtId="0" fontId="0" fillId="2" borderId="0" xfId="0" applyFill="1" applyBorder="1" applyProtection="1">
      <alignment vertical="center"/>
      <protection hidden="1"/>
    </xf>
    <xf numFmtId="0" fontId="5" fillId="2" borderId="0" xfId="0" applyFont="1" applyFill="1" applyProtection="1">
      <alignment vertical="center"/>
      <protection hidden="1"/>
    </xf>
    <xf numFmtId="0" fontId="10" fillId="2" borderId="2" xfId="0" applyFont="1" applyFill="1" applyBorder="1" applyProtection="1">
      <alignment vertical="center"/>
      <protection hidden="1"/>
    </xf>
    <xf numFmtId="0" fontId="10" fillId="2" borderId="0" xfId="0" applyFont="1" applyFill="1" applyBorder="1" applyProtection="1">
      <alignment vertical="center"/>
      <protection hidden="1"/>
    </xf>
    <xf numFmtId="0" fontId="5" fillId="2" borderId="0" xfId="0" applyFont="1" applyFill="1" applyBorder="1" applyProtection="1">
      <alignment vertical="center"/>
      <protection hidden="1"/>
    </xf>
    <xf numFmtId="0" fontId="6" fillId="2" borderId="8" xfId="0" applyFont="1" applyFill="1" applyBorder="1" applyAlignment="1" applyProtection="1">
      <alignment horizontal="left" vertical="center" wrapText="1"/>
      <protection hidden="1"/>
    </xf>
    <xf numFmtId="0" fontId="2" fillId="2" borderId="2" xfId="0" applyFont="1" applyFill="1" applyBorder="1" applyProtection="1">
      <alignment vertical="center"/>
      <protection hidden="1"/>
    </xf>
    <xf numFmtId="0" fontId="2" fillId="2" borderId="0" xfId="0" applyFont="1" applyFill="1" applyBorder="1" applyProtection="1">
      <alignment vertical="center"/>
      <protection hidden="1"/>
    </xf>
    <xf numFmtId="0" fontId="6" fillId="2" borderId="0" xfId="0" applyFont="1" applyFill="1" applyBorder="1" applyAlignment="1" applyProtection="1">
      <alignment horizontal="left" vertical="center"/>
      <protection hidden="1"/>
    </xf>
    <xf numFmtId="0" fontId="0" fillId="2" borderId="8" xfId="0" applyFill="1" applyBorder="1" applyAlignment="1" applyProtection="1">
      <alignment horizontal="left" vertical="center"/>
      <protection hidden="1"/>
    </xf>
    <xf numFmtId="0" fontId="0" fillId="2" borderId="8" xfId="0" applyFill="1" applyBorder="1" applyAlignment="1" applyProtection="1">
      <alignment vertical="center"/>
      <protection hidden="1"/>
    </xf>
    <xf numFmtId="0" fontId="3" fillId="2" borderId="0" xfId="0" applyFont="1" applyFill="1" applyBorder="1" applyProtection="1">
      <alignment vertical="center"/>
      <protection hidden="1"/>
    </xf>
    <xf numFmtId="0" fontId="6" fillId="2" borderId="0" xfId="0" applyFont="1" applyFill="1" applyBorder="1" applyAlignment="1" applyProtection="1">
      <protection hidden="1"/>
    </xf>
    <xf numFmtId="0" fontId="5" fillId="2" borderId="4" xfId="0" applyFont="1" applyFill="1" applyBorder="1" applyAlignment="1" applyProtection="1">
      <alignment horizontal="left" vertical="center" wrapText="1"/>
      <protection hidden="1"/>
    </xf>
    <xf numFmtId="0" fontId="5" fillId="2" borderId="0"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0" fillId="2" borderId="9" xfId="0" applyFill="1" applyBorder="1" applyAlignment="1" applyProtection="1">
      <alignment horizontal="center" vertical="center"/>
      <protection hidden="1"/>
    </xf>
    <xf numFmtId="0" fontId="0" fillId="2" borderId="0" xfId="0" applyFill="1" applyBorder="1" applyAlignment="1" applyProtection="1">
      <alignment horizontal="left" vertical="center"/>
      <protection hidden="1"/>
    </xf>
    <xf numFmtId="0" fontId="4" fillId="2" borderId="0"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4" fillId="2" borderId="9" xfId="0" applyFont="1" applyFill="1" applyBorder="1" applyAlignment="1" applyProtection="1">
      <alignment horizontal="center" vertical="center"/>
      <protection hidden="1"/>
    </xf>
    <xf numFmtId="0" fontId="4" fillId="2" borderId="10" xfId="0" applyFont="1" applyFill="1" applyBorder="1" applyAlignment="1" applyProtection="1">
      <alignment horizontal="center" vertical="center"/>
      <protection hidden="1"/>
    </xf>
    <xf numFmtId="0" fontId="4" fillId="2" borderId="6" xfId="0" applyFont="1" applyFill="1" applyBorder="1" applyAlignment="1" applyProtection="1">
      <alignment horizontal="left" vertical="center"/>
      <protection hidden="1"/>
    </xf>
    <xf numFmtId="0" fontId="0" fillId="2" borderId="6" xfId="0" applyFill="1" applyBorder="1" applyAlignment="1" applyProtection="1">
      <alignment horizontal="center" vertical="center"/>
      <protection hidden="1"/>
    </xf>
    <xf numFmtId="0" fontId="0" fillId="2" borderId="11" xfId="0" applyFill="1" applyBorder="1" applyAlignment="1" applyProtection="1">
      <alignment horizontal="center" vertical="center"/>
      <protection hidden="1"/>
    </xf>
    <xf numFmtId="0" fontId="6" fillId="2" borderId="6" xfId="0" applyFont="1" applyFill="1" applyBorder="1" applyAlignment="1" applyProtection="1">
      <alignment horizontal="right" vertical="center"/>
      <protection hidden="1"/>
    </xf>
    <xf numFmtId="0" fontId="4" fillId="2" borderId="6" xfId="0" applyFont="1" applyFill="1" applyBorder="1" applyAlignment="1" applyProtection="1">
      <alignment horizontal="center" vertical="center"/>
      <protection hidden="1"/>
    </xf>
    <xf numFmtId="0" fontId="9" fillId="2" borderId="0" xfId="0" applyFont="1" applyFill="1" applyBorder="1" applyAlignment="1" applyProtection="1">
      <alignment horizontal="right" vertical="center"/>
      <protection hidden="1"/>
    </xf>
    <xf numFmtId="0" fontId="6" fillId="2" borderId="9" xfId="0" applyFont="1" applyFill="1" applyBorder="1" applyAlignment="1" applyProtection="1">
      <alignment horizontal="center" vertical="center"/>
      <protection hidden="1"/>
    </xf>
    <xf numFmtId="0" fontId="0" fillId="2" borderId="0" xfId="0" applyFill="1" applyProtection="1">
      <alignment vertical="center"/>
      <protection locked="0" hidden="1"/>
    </xf>
    <xf numFmtId="0" fontId="0" fillId="2" borderId="8" xfId="0" applyFill="1" applyBorder="1" applyAlignment="1" applyProtection="1">
      <alignment horizontal="center" vertical="center"/>
      <protection hidden="1"/>
    </xf>
    <xf numFmtId="0" fontId="0" fillId="2" borderId="12" xfId="0" applyFill="1" applyBorder="1" applyAlignment="1" applyProtection="1">
      <alignment horizontal="center" vertical="center"/>
      <protection hidden="1"/>
    </xf>
    <xf numFmtId="0" fontId="5" fillId="2" borderId="2" xfId="0" applyFont="1" applyFill="1" applyBorder="1" applyAlignment="1" applyProtection="1">
      <alignment horizontal="center" vertical="center" wrapText="1"/>
      <protection hidden="1"/>
    </xf>
    <xf numFmtId="0" fontId="5" fillId="2" borderId="2"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wrapText="1"/>
      <protection hidden="1"/>
    </xf>
    <xf numFmtId="0" fontId="6" fillId="2" borderId="0" xfId="0" applyFont="1" applyFill="1" applyBorder="1" applyAlignment="1" applyProtection="1">
      <alignment vertical="center" wrapText="1"/>
      <protection hidden="1"/>
    </xf>
    <xf numFmtId="0" fontId="5" fillId="2" borderId="0" xfId="0" applyFont="1" applyFill="1" applyBorder="1" applyAlignment="1" applyProtection="1">
      <alignment vertical="center"/>
      <protection hidden="1"/>
    </xf>
    <xf numFmtId="0" fontId="6" fillId="2" borderId="8" xfId="0" applyFont="1" applyFill="1" applyBorder="1" applyAlignment="1" applyProtection="1">
      <alignment horizontal="center" vertical="center" wrapText="1"/>
      <protection hidden="1"/>
    </xf>
    <xf numFmtId="0" fontId="5" fillId="2" borderId="4" xfId="0" applyFont="1" applyFill="1" applyBorder="1" applyAlignment="1" applyProtection="1">
      <alignment vertical="center"/>
      <protection hidden="1"/>
    </xf>
    <xf numFmtId="0" fontId="5" fillId="2" borderId="0"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protection hidden="1"/>
    </xf>
    <xf numFmtId="0" fontId="5" fillId="2" borderId="6" xfId="0" applyFont="1" applyFill="1" applyBorder="1" applyAlignment="1" applyProtection="1">
      <alignment horizontal="center" vertical="center" wrapText="1"/>
      <protection hidden="1"/>
    </xf>
    <xf numFmtId="0" fontId="13" fillId="2" borderId="0" xfId="0" applyFont="1" applyFill="1" applyBorder="1" applyAlignment="1" applyProtection="1">
      <protection hidden="1"/>
    </xf>
    <xf numFmtId="0" fontId="0" fillId="2" borderId="0" xfId="0" applyFont="1" applyFill="1" applyProtection="1">
      <alignment vertical="center"/>
      <protection hidden="1"/>
    </xf>
    <xf numFmtId="0" fontId="0" fillId="2" borderId="0" xfId="0" applyFont="1" applyFill="1" applyBorder="1" applyAlignment="1" applyProtection="1">
      <alignment horizontal="center" vertical="center"/>
      <protection hidden="1"/>
    </xf>
    <xf numFmtId="0" fontId="0" fillId="2" borderId="2" xfId="0" applyFont="1" applyFill="1" applyBorder="1" applyAlignment="1" applyProtection="1">
      <alignment vertical="center"/>
      <protection hidden="1"/>
    </xf>
    <xf numFmtId="0" fontId="0" fillId="0" borderId="0" xfId="0" applyFill="1" applyProtection="1">
      <alignment vertical="center"/>
      <protection hidden="1"/>
    </xf>
    <xf numFmtId="0" fontId="0" fillId="5" borderId="0" xfId="0" applyFill="1" applyProtection="1">
      <alignment vertical="center"/>
      <protection hidden="1"/>
    </xf>
    <xf numFmtId="0" fontId="14" fillId="2" borderId="0" xfId="0" applyFont="1" applyFill="1" applyAlignment="1" applyProtection="1">
      <alignment horizontal="center" vertical="center"/>
      <protection hidden="1"/>
    </xf>
    <xf numFmtId="0" fontId="15" fillId="2" borderId="0" xfId="0" applyFont="1" applyFill="1" applyBorder="1" applyAlignment="1" applyProtection="1">
      <alignment vertical="center" wrapText="1"/>
      <protection hidden="1"/>
    </xf>
    <xf numFmtId="0" fontId="6" fillId="6" borderId="0" xfId="0" applyFont="1" applyFill="1" applyBorder="1" applyAlignment="1" applyProtection="1">
      <alignment horizontal="center" vertical="center"/>
      <protection locked="0" hidden="1"/>
    </xf>
    <xf numFmtId="0" fontId="6" fillId="2" borderId="5" xfId="0" applyFont="1" applyFill="1" applyBorder="1" applyAlignment="1" applyProtection="1">
      <alignment horizontal="right" vertical="top"/>
      <protection hidden="1"/>
    </xf>
    <xf numFmtId="0" fontId="0" fillId="2" borderId="0" xfId="0" applyFill="1" applyBorder="1" applyAlignment="1" applyProtection="1">
      <alignment vertical="top"/>
      <protection hidden="1"/>
    </xf>
    <xf numFmtId="0" fontId="4" fillId="2" borderId="0" xfId="0" applyFont="1" applyFill="1" applyBorder="1" applyAlignment="1" applyProtection="1">
      <alignment horizontal="left" vertical="top"/>
      <protection hidden="1"/>
    </xf>
    <xf numFmtId="0" fontId="6" fillId="2" borderId="0" xfId="0" applyFont="1" applyFill="1" applyBorder="1" applyAlignment="1" applyProtection="1">
      <alignment horizontal="right" vertical="top"/>
      <protection hidden="1"/>
    </xf>
    <xf numFmtId="0" fontId="0" fillId="5" borderId="0" xfId="0" applyFill="1" applyBorder="1" applyAlignment="1" applyProtection="1">
      <alignment vertical="center"/>
      <protection hidden="1"/>
    </xf>
    <xf numFmtId="0" fontId="0" fillId="5" borderId="0" xfId="0" applyFont="1" applyFill="1" applyBorder="1" applyAlignment="1" applyProtection="1">
      <alignment horizontal="center" vertical="center"/>
      <protection hidden="1"/>
    </xf>
    <xf numFmtId="0" fontId="0" fillId="5" borderId="0" xfId="0" applyFill="1" applyBorder="1" applyAlignment="1">
      <alignment horizontal="center" vertical="center"/>
    </xf>
    <xf numFmtId="0" fontId="0" fillId="0" borderId="0" xfId="0" applyFont="1" applyFill="1" applyBorder="1" applyAlignment="1">
      <alignment horizontal="center" vertical="center"/>
    </xf>
    <xf numFmtId="0" fontId="4" fillId="2" borderId="0" xfId="0" applyFont="1" applyFill="1" applyBorder="1" applyAlignment="1" applyProtection="1">
      <alignment horizontal="left" vertical="center" shrinkToFit="1"/>
      <protection hidden="1"/>
    </xf>
    <xf numFmtId="0" fontId="16" fillId="5" borderId="5" xfId="0" applyFont="1" applyFill="1" applyBorder="1" applyAlignment="1" applyProtection="1">
      <alignment horizontal="left" vertical="center" shrinkToFit="1"/>
      <protection hidden="1"/>
    </xf>
    <xf numFmtId="0" fontId="16" fillId="5" borderId="0" xfId="0" applyFont="1" applyFill="1" applyBorder="1" applyAlignment="1" applyProtection="1">
      <alignment horizontal="left" vertical="center" shrinkToFit="1"/>
      <protection hidden="1"/>
    </xf>
    <xf numFmtId="0" fontId="8" fillId="0" borderId="0" xfId="0" applyFont="1" applyFill="1" applyProtection="1">
      <alignment vertical="center"/>
      <protection hidden="1"/>
    </xf>
    <xf numFmtId="0" fontId="3" fillId="5" borderId="6" xfId="0" applyFont="1" applyFill="1" applyBorder="1" applyProtection="1">
      <alignment vertical="center"/>
      <protection hidden="1"/>
    </xf>
    <xf numFmtId="0" fontId="2" fillId="5" borderId="6" xfId="0" applyFont="1" applyFill="1" applyBorder="1" applyProtection="1">
      <alignment vertical="center"/>
      <protection hidden="1"/>
    </xf>
    <xf numFmtId="0" fontId="0" fillId="5" borderId="6" xfId="0" applyFill="1" applyBorder="1" applyProtection="1">
      <alignment vertical="center"/>
      <protection hidden="1"/>
    </xf>
    <xf numFmtId="0" fontId="6" fillId="5" borderId="0" xfId="0" applyFont="1" applyFill="1" applyBorder="1" applyAlignment="1" applyProtection="1">
      <protection hidden="1"/>
    </xf>
    <xf numFmtId="0" fontId="6" fillId="5" borderId="6" xfId="0" applyFont="1" applyFill="1" applyBorder="1" applyAlignment="1" applyProtection="1">
      <alignment vertical="center"/>
      <protection hidden="1"/>
    </xf>
    <xf numFmtId="0" fontId="6" fillId="5" borderId="0" xfId="0" applyFont="1" applyFill="1" applyProtection="1">
      <alignment vertical="center"/>
      <protection hidden="1"/>
    </xf>
    <xf numFmtId="0" fontId="0" fillId="5" borderId="0" xfId="0" applyFont="1" applyFill="1" applyProtection="1">
      <alignment vertical="center"/>
      <protection hidden="1"/>
    </xf>
    <xf numFmtId="0" fontId="17" fillId="2" borderId="0" xfId="0" applyFont="1" applyFill="1" applyBorder="1" applyAlignment="1" applyProtection="1">
      <alignment vertical="center"/>
      <protection hidden="1"/>
    </xf>
    <xf numFmtId="0" fontId="17" fillId="5" borderId="0" xfId="0" applyFont="1" applyFill="1" applyBorder="1" applyAlignment="1" applyProtection="1">
      <alignment vertical="center"/>
      <protection hidden="1"/>
    </xf>
    <xf numFmtId="0" fontId="5" fillId="2" borderId="0" xfId="0" applyFont="1" applyFill="1" applyAlignment="1" applyProtection="1">
      <alignment horizontal="center" vertical="center" wrapText="1"/>
      <protection hidden="1"/>
    </xf>
    <xf numFmtId="0" fontId="14" fillId="2" borderId="0" xfId="0" applyFont="1" applyFill="1" applyBorder="1" applyAlignment="1" applyProtection="1">
      <alignment horizontal="left" vertical="center"/>
      <protection hidden="1"/>
    </xf>
    <xf numFmtId="0" fontId="7" fillId="2" borderId="0" xfId="0" applyFont="1" applyFill="1" applyBorder="1" applyAlignment="1" applyProtection="1">
      <alignment horizontal="center" vertical="center"/>
      <protection hidden="1"/>
    </xf>
    <xf numFmtId="0" fontId="12" fillId="5" borderId="6" xfId="0" applyFont="1" applyFill="1" applyBorder="1" applyProtection="1">
      <alignment vertical="center"/>
      <protection hidden="1"/>
    </xf>
    <xf numFmtId="0" fontId="12" fillId="5" borderId="3" xfId="0" applyFont="1" applyFill="1" applyBorder="1" applyAlignment="1">
      <alignment vertical="center"/>
    </xf>
    <xf numFmtId="0" fontId="6" fillId="5" borderId="8" xfId="0" applyFont="1" applyFill="1" applyBorder="1" applyAlignment="1" applyProtection="1">
      <alignment vertical="center"/>
      <protection hidden="1"/>
    </xf>
    <xf numFmtId="0" fontId="0" fillId="5" borderId="8" xfId="0" applyFill="1" applyBorder="1" applyAlignment="1" applyProtection="1">
      <alignment vertical="center"/>
      <protection hidden="1"/>
    </xf>
    <xf numFmtId="0" fontId="18" fillId="5" borderId="6" xfId="0" applyFont="1" applyFill="1" applyBorder="1" applyAlignment="1" applyProtection="1">
      <alignment vertical="center" wrapText="1"/>
      <protection hidden="1"/>
    </xf>
    <xf numFmtId="0" fontId="6" fillId="5" borderId="0" xfId="0" applyFont="1" applyFill="1" applyBorder="1" applyAlignment="1" applyProtection="1">
      <alignment horizontal="left" vertical="center" wrapText="1"/>
      <protection hidden="1"/>
    </xf>
    <xf numFmtId="0" fontId="0" fillId="5" borderId="0" xfId="0" applyFill="1" applyBorder="1" applyAlignment="1" applyProtection="1">
      <alignment horizontal="center" vertical="center"/>
      <protection hidden="1"/>
    </xf>
    <xf numFmtId="0" fontId="6" fillId="5" borderId="0" xfId="0" applyFont="1" applyFill="1" applyBorder="1" applyAlignment="1" applyProtection="1">
      <alignment horizontal="center" vertical="center"/>
      <protection hidden="1"/>
    </xf>
    <xf numFmtId="0" fontId="14" fillId="2" borderId="0" xfId="0" applyFont="1" applyFill="1" applyBorder="1" applyAlignment="1" applyProtection="1">
      <alignment vertical="center"/>
      <protection hidden="1"/>
    </xf>
    <xf numFmtId="0" fontId="12" fillId="5" borderId="6" xfId="0" applyFont="1" applyFill="1" applyBorder="1" applyAlignment="1" applyProtection="1">
      <alignment vertical="center"/>
      <protection hidden="1"/>
    </xf>
    <xf numFmtId="0" fontId="2" fillId="5" borderId="6" xfId="0" applyFont="1" applyFill="1" applyBorder="1" applyAlignment="1" applyProtection="1">
      <alignment vertical="center"/>
      <protection hidden="1"/>
    </xf>
    <xf numFmtId="0" fontId="3" fillId="5" borderId="6" xfId="0" applyFont="1" applyFill="1" applyBorder="1" applyAlignment="1" applyProtection="1">
      <alignment vertical="center"/>
      <protection hidden="1"/>
    </xf>
    <xf numFmtId="0" fontId="0" fillId="5" borderId="6" xfId="0" applyFill="1" applyBorder="1" applyAlignment="1" applyProtection="1">
      <alignment vertical="center"/>
      <protection hidden="1"/>
    </xf>
    <xf numFmtId="0" fontId="0" fillId="2" borderId="0" xfId="0" applyFill="1" applyAlignment="1" applyProtection="1">
      <alignment vertical="center"/>
      <protection hidden="1"/>
    </xf>
    <xf numFmtId="0" fontId="18" fillId="0" borderId="8" xfId="0" applyFont="1" applyFill="1" applyBorder="1" applyAlignment="1" applyProtection="1">
      <alignment vertical="center" wrapText="1"/>
      <protection hidden="1"/>
    </xf>
    <xf numFmtId="0" fontId="18" fillId="0" borderId="0" xfId="0" applyFont="1" applyFill="1" applyBorder="1" applyAlignment="1" applyProtection="1">
      <alignment horizontal="center" vertical="center"/>
      <protection hidden="1"/>
    </xf>
    <xf numFmtId="0" fontId="4" fillId="2" borderId="0" xfId="0" applyFont="1" applyFill="1" applyAlignment="1" applyProtection="1">
      <alignment horizontal="left" vertical="center"/>
      <protection hidden="1"/>
    </xf>
    <xf numFmtId="0" fontId="4" fillId="2" borderId="19" xfId="0" applyFont="1" applyFill="1" applyBorder="1" applyAlignment="1" applyProtection="1">
      <alignment horizontal="left" vertical="center"/>
      <protection hidden="1"/>
    </xf>
    <xf numFmtId="0" fontId="9" fillId="2" borderId="0" xfId="0" applyFont="1" applyFill="1" applyAlignment="1" applyProtection="1">
      <alignment horizontal="right" vertical="center"/>
      <protection hidden="1"/>
    </xf>
    <xf numFmtId="0" fontId="6" fillId="2" borderId="0" xfId="0" applyFont="1" applyFill="1" applyAlignment="1" applyProtection="1">
      <alignment horizontal="right" vertical="center"/>
      <protection hidden="1"/>
    </xf>
    <xf numFmtId="0" fontId="4" fillId="2" borderId="11" xfId="0" applyFont="1" applyFill="1" applyBorder="1" applyAlignment="1" applyProtection="1">
      <alignment horizontal="left" vertical="center"/>
      <protection hidden="1"/>
    </xf>
    <xf numFmtId="0" fontId="18" fillId="0" borderId="0"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protection hidden="1"/>
    </xf>
    <xf numFmtId="0" fontId="5" fillId="0" borderId="3" xfId="0" applyFont="1" applyFill="1" applyBorder="1" applyAlignment="1" applyProtection="1">
      <alignment horizontal="center" vertical="center"/>
      <protection hidden="1"/>
    </xf>
    <xf numFmtId="0" fontId="6" fillId="5" borderId="1" xfId="0" applyFont="1" applyFill="1" applyBorder="1" applyAlignment="1" applyProtection="1">
      <alignment horizontal="center" vertical="center" wrapText="1"/>
      <protection hidden="1"/>
    </xf>
    <xf numFmtId="0" fontId="6" fillId="5" borderId="2" xfId="0" applyFont="1" applyFill="1" applyBorder="1" applyAlignment="1" applyProtection="1">
      <alignment horizontal="center" vertical="center"/>
      <protection hidden="1"/>
    </xf>
    <xf numFmtId="0" fontId="6" fillId="5" borderId="3" xfId="0" applyFont="1" applyFill="1" applyBorder="1" applyAlignment="1" applyProtection="1">
      <alignment horizontal="center" vertical="center"/>
      <protection hidden="1"/>
    </xf>
    <xf numFmtId="0" fontId="6" fillId="0" borderId="1" xfId="0" applyFont="1" applyFill="1" applyBorder="1" applyAlignment="1" applyProtection="1">
      <alignment horizontal="center" vertical="center" wrapText="1"/>
      <protection hidden="1"/>
    </xf>
    <xf numFmtId="0" fontId="6" fillId="0" borderId="2" xfId="0" applyFont="1" applyFill="1" applyBorder="1" applyAlignment="1" applyProtection="1">
      <alignment horizontal="center" vertical="center" wrapText="1"/>
      <protection hidden="1"/>
    </xf>
    <xf numFmtId="0" fontId="6" fillId="0" borderId="3" xfId="0" applyFont="1" applyFill="1" applyBorder="1" applyAlignment="1" applyProtection="1">
      <alignment horizontal="center" vertical="center" wrapText="1"/>
      <protection hidden="1"/>
    </xf>
    <xf numFmtId="0" fontId="5" fillId="2" borderId="27" xfId="0" applyFont="1" applyFill="1" applyBorder="1" applyAlignment="1" applyProtection="1">
      <alignment horizontal="center" vertical="center"/>
      <protection hidden="1"/>
    </xf>
    <xf numFmtId="0" fontId="5" fillId="2" borderId="6" xfId="0" applyFont="1" applyFill="1" applyBorder="1" applyAlignment="1" applyProtection="1">
      <alignment horizontal="center" vertical="center"/>
      <protection hidden="1"/>
    </xf>
    <xf numFmtId="0" fontId="5" fillId="2" borderId="11" xfId="0" applyFont="1" applyFill="1" applyBorder="1" applyAlignment="1" applyProtection="1">
      <alignment horizontal="center" vertical="center"/>
      <protection hidden="1"/>
    </xf>
    <xf numFmtId="0" fontId="5" fillId="2" borderId="1" xfId="0" applyFont="1" applyFill="1" applyBorder="1" applyAlignment="1" applyProtection="1">
      <alignment horizontal="center" vertical="center" wrapText="1"/>
      <protection hidden="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5" fillId="2" borderId="3" xfId="0" applyFont="1" applyFill="1" applyBorder="1" applyAlignment="1" applyProtection="1">
      <alignment horizontal="center" vertical="center"/>
      <protection hidden="1"/>
    </xf>
    <xf numFmtId="0" fontId="5" fillId="2" borderId="0"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protection hidden="1"/>
    </xf>
    <xf numFmtId="0" fontId="5" fillId="2" borderId="26"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12"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5" fillId="2" borderId="27"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11" xfId="0" applyFont="1" applyFill="1" applyBorder="1" applyAlignment="1" applyProtection="1">
      <alignment horizontal="center" vertical="center" wrapText="1"/>
      <protection hidden="1"/>
    </xf>
    <xf numFmtId="0" fontId="6" fillId="5" borderId="2" xfId="0" applyFont="1" applyFill="1" applyBorder="1" applyAlignment="1" applyProtection="1">
      <alignment horizontal="center" vertical="center" wrapText="1"/>
      <protection hidden="1"/>
    </xf>
    <xf numFmtId="0" fontId="6" fillId="5" borderId="3" xfId="0" applyFont="1" applyFill="1" applyBorder="1" applyAlignment="1" applyProtection="1">
      <alignment horizontal="center" vertical="center" wrapText="1"/>
      <protection hidden="1"/>
    </xf>
    <xf numFmtId="0" fontId="5" fillId="0" borderId="26" xfId="0" applyFont="1" applyFill="1" applyBorder="1" applyAlignment="1" applyProtection="1">
      <alignment horizontal="center" vertical="center" wrapText="1"/>
      <protection hidden="1"/>
    </xf>
    <xf numFmtId="0" fontId="5" fillId="0" borderId="8" xfId="0" applyFont="1" applyFill="1" applyBorder="1" applyAlignment="1" applyProtection="1">
      <alignment horizontal="center" vertical="center"/>
      <protection hidden="1"/>
    </xf>
    <xf numFmtId="0" fontId="5" fillId="0" borderId="12" xfId="0" applyFont="1" applyFill="1" applyBorder="1" applyAlignment="1" applyProtection="1">
      <alignment horizontal="center" vertical="center"/>
      <protection hidden="1"/>
    </xf>
    <xf numFmtId="0" fontId="6" fillId="2" borderId="26" xfId="0" applyFont="1" applyFill="1" applyBorder="1" applyAlignment="1" applyProtection="1">
      <alignment horizontal="center" vertical="center" wrapText="1"/>
      <protection hidden="1"/>
    </xf>
    <xf numFmtId="0" fontId="6" fillId="5" borderId="8" xfId="0" applyFont="1" applyFill="1" applyBorder="1" applyAlignment="1" applyProtection="1">
      <alignment horizontal="center" vertical="center"/>
      <protection hidden="1"/>
    </xf>
    <xf numFmtId="0" fontId="6" fillId="2" borderId="12"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wrapText="1"/>
      <protection hidden="1"/>
    </xf>
    <xf numFmtId="0" fontId="6" fillId="2" borderId="12" xfId="0" applyFont="1" applyFill="1" applyBorder="1" applyAlignment="1" applyProtection="1">
      <alignment horizontal="center" vertical="center" wrapText="1"/>
      <protection hidden="1"/>
    </xf>
    <xf numFmtId="0" fontId="0" fillId="0" borderId="27"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5" fillId="5" borderId="1" xfId="0" applyFont="1" applyFill="1" applyBorder="1" applyAlignment="1" applyProtection="1">
      <alignment horizontal="center" vertical="center" wrapText="1"/>
      <protection hidden="1"/>
    </xf>
    <xf numFmtId="0" fontId="5" fillId="5" borderId="2" xfId="0" applyFont="1" applyFill="1" applyBorder="1" applyAlignment="1" applyProtection="1">
      <alignment horizontal="center" vertical="center"/>
      <protection hidden="1"/>
    </xf>
    <xf numFmtId="0" fontId="5" fillId="5" borderId="3" xfId="0" applyFont="1" applyFill="1" applyBorder="1" applyAlignment="1" applyProtection="1">
      <alignment horizontal="center" vertical="center"/>
      <protection hidden="1"/>
    </xf>
    <xf numFmtId="0" fontId="5" fillId="0" borderId="1" xfId="0" applyFont="1" applyFill="1" applyBorder="1" applyAlignment="1" applyProtection="1">
      <alignment horizontal="center" vertical="center"/>
      <protection hidden="1"/>
    </xf>
    <xf numFmtId="0" fontId="12" fillId="2" borderId="16" xfId="0" applyFont="1" applyFill="1" applyBorder="1" applyAlignment="1" applyProtection="1">
      <alignment horizontal="left" vertical="center"/>
      <protection hidden="1"/>
    </xf>
    <xf numFmtId="0" fontId="12" fillId="2" borderId="1" xfId="0" applyFont="1" applyFill="1" applyBorder="1" applyAlignment="1" applyProtection="1">
      <alignment horizontal="left" vertical="center"/>
      <protection hidden="1"/>
    </xf>
    <xf numFmtId="0" fontId="0" fillId="2" borderId="3" xfId="0" applyFill="1" applyBorder="1" applyAlignment="1" applyProtection="1">
      <alignment horizontal="center" vertical="center"/>
      <protection hidden="1"/>
    </xf>
    <xf numFmtId="0" fontId="0" fillId="2" borderId="16" xfId="0" applyFill="1" applyBorder="1" applyAlignment="1" applyProtection="1">
      <alignment horizontal="center" vertical="center"/>
      <protection hidden="1"/>
    </xf>
    <xf numFmtId="0" fontId="12" fillId="2" borderId="26" xfId="0" applyFont="1" applyFill="1" applyBorder="1" applyAlignment="1" applyProtection="1">
      <alignment horizontal="left" vertical="center"/>
      <protection hidden="1"/>
    </xf>
    <xf numFmtId="0" fontId="12" fillId="2" borderId="8" xfId="0" applyFont="1" applyFill="1" applyBorder="1" applyAlignment="1" applyProtection="1">
      <alignment horizontal="left" vertical="center"/>
      <protection hidden="1"/>
    </xf>
    <xf numFmtId="0" fontId="0" fillId="0" borderId="8" xfId="0" applyBorder="1" applyAlignment="1">
      <alignment vertical="center"/>
    </xf>
    <xf numFmtId="0" fontId="0" fillId="0" borderId="12" xfId="0" applyBorder="1" applyAlignment="1">
      <alignment vertical="center"/>
    </xf>
    <xf numFmtId="0" fontId="0" fillId="0" borderId="27" xfId="0" applyBorder="1" applyAlignment="1">
      <alignment horizontal="center" vertical="center" wrapText="1"/>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12" fillId="2" borderId="20" xfId="0" applyFont="1" applyFill="1" applyBorder="1" applyAlignment="1" applyProtection="1">
      <alignment horizontal="right" vertical="center"/>
      <protection hidden="1"/>
    </xf>
    <xf numFmtId="0" fontId="12" fillId="0" borderId="5" xfId="0" applyFont="1" applyBorder="1" applyAlignment="1">
      <alignment horizontal="right" vertical="center"/>
    </xf>
    <xf numFmtId="0" fontId="12" fillId="0" borderId="21" xfId="0" applyFont="1" applyBorder="1" applyAlignment="1">
      <alignment horizontal="right" vertical="center"/>
    </xf>
    <xf numFmtId="0" fontId="12" fillId="0" borderId="22" xfId="0" applyFont="1" applyBorder="1" applyAlignment="1">
      <alignment horizontal="right" vertical="center"/>
    </xf>
    <xf numFmtId="0" fontId="12" fillId="0" borderId="23" xfId="0" applyFont="1" applyBorder="1" applyAlignment="1">
      <alignment horizontal="right" vertical="center"/>
    </xf>
    <xf numFmtId="0" fontId="12" fillId="0" borderId="24" xfId="0" applyFont="1" applyBorder="1" applyAlignment="1">
      <alignment horizontal="right" vertical="center"/>
    </xf>
    <xf numFmtId="0" fontId="6" fillId="2" borderId="38" xfId="0" applyFont="1" applyFill="1" applyBorder="1" applyAlignment="1" applyProtection="1">
      <alignment horizontal="left" vertical="center" wrapText="1"/>
      <protection hidden="1"/>
    </xf>
    <xf numFmtId="0" fontId="0" fillId="0" borderId="8" xfId="0" applyBorder="1" applyAlignment="1">
      <alignment vertical="center" wrapText="1"/>
    </xf>
    <xf numFmtId="0" fontId="0" fillId="0" borderId="12" xfId="0" applyBorder="1" applyAlignment="1">
      <alignment vertical="center" wrapText="1"/>
    </xf>
    <xf numFmtId="0" fontId="0" fillId="0" borderId="39" xfId="0" applyBorder="1" applyAlignment="1">
      <alignment vertical="center" wrapText="1"/>
    </xf>
    <xf numFmtId="0" fontId="0" fillId="0" borderId="6" xfId="0" applyBorder="1" applyAlignment="1">
      <alignment vertical="center" wrapText="1"/>
    </xf>
    <xf numFmtId="0" fontId="0" fillId="0" borderId="11" xfId="0" applyBorder="1" applyAlignment="1">
      <alignment vertical="center" wrapText="1"/>
    </xf>
    <xf numFmtId="0" fontId="12" fillId="2" borderId="26" xfId="0" applyFont="1" applyFill="1" applyBorder="1" applyAlignment="1" applyProtection="1">
      <alignment vertical="center"/>
      <protection hidden="1"/>
    </xf>
    <xf numFmtId="0" fontId="12" fillId="2" borderId="8" xfId="0" applyFont="1" applyFill="1" applyBorder="1" applyAlignment="1" applyProtection="1">
      <alignment vertical="center"/>
      <protection hidden="1"/>
    </xf>
    <xf numFmtId="0" fontId="5" fillId="2" borderId="16" xfId="0" applyFont="1" applyFill="1" applyBorder="1" applyAlignment="1" applyProtection="1">
      <alignment horizontal="center" vertical="center"/>
      <protection hidden="1"/>
    </xf>
    <xf numFmtId="0" fontId="6" fillId="2" borderId="1" xfId="0" applyFont="1" applyFill="1" applyBorder="1" applyAlignment="1" applyProtection="1">
      <alignment horizontal="left" vertical="center" wrapText="1"/>
      <protection hidden="1"/>
    </xf>
    <xf numFmtId="0" fontId="6" fillId="2" borderId="2" xfId="0" applyFont="1" applyFill="1" applyBorder="1" applyAlignment="1" applyProtection="1">
      <alignment horizontal="left" vertical="center" wrapText="1"/>
      <protection hidden="1"/>
    </xf>
    <xf numFmtId="0" fontId="0" fillId="2" borderId="2" xfId="0" applyFill="1" applyBorder="1" applyAlignment="1" applyProtection="1">
      <alignment horizontal="center" vertical="center"/>
      <protection hidden="1"/>
    </xf>
    <xf numFmtId="0" fontId="0" fillId="0" borderId="27" xfId="0" applyBorder="1" applyAlignment="1">
      <alignment vertical="center"/>
    </xf>
    <xf numFmtId="0" fontId="0" fillId="0" borderId="6" xfId="0" applyBorder="1" applyAlignment="1">
      <alignment vertical="center"/>
    </xf>
    <xf numFmtId="0" fontId="12" fillId="2" borderId="20" xfId="0" applyFont="1" applyFill="1" applyBorder="1" applyAlignment="1" applyProtection="1">
      <alignment horizontal="right" vertical="center" wrapText="1"/>
      <protection hidden="1"/>
    </xf>
    <xf numFmtId="0" fontId="0" fillId="0" borderId="5" xfId="0" applyBorder="1" applyAlignment="1">
      <alignment horizontal="right" vertical="center"/>
    </xf>
    <xf numFmtId="0" fontId="0" fillId="0" borderId="21" xfId="0" applyBorder="1" applyAlignment="1">
      <alignment horizontal="right" vertical="center"/>
    </xf>
    <xf numFmtId="0" fontId="0" fillId="0" borderId="22" xfId="0" applyBorder="1" applyAlignment="1">
      <alignment horizontal="right" vertical="center"/>
    </xf>
    <xf numFmtId="0" fontId="0" fillId="0" borderId="23" xfId="0" applyBorder="1" applyAlignment="1">
      <alignment horizontal="right" vertical="center"/>
    </xf>
    <xf numFmtId="0" fontId="0" fillId="0" borderId="24" xfId="0" applyBorder="1" applyAlignment="1">
      <alignment horizontal="right" vertical="center"/>
    </xf>
    <xf numFmtId="0" fontId="6" fillId="5" borderId="8" xfId="0" applyFont="1" applyFill="1" applyBorder="1" applyAlignment="1" applyProtection="1">
      <alignment horizontal="left" vertical="center" wrapText="1"/>
      <protection hidden="1"/>
    </xf>
    <xf numFmtId="0" fontId="0" fillId="0" borderId="11" xfId="0" applyBorder="1" applyAlignment="1">
      <alignment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4" fillId="5" borderId="26" xfId="0" applyFont="1" applyFill="1" applyBorder="1" applyAlignment="1" applyProtection="1">
      <alignment horizontal="center" vertical="center"/>
      <protection hidden="1"/>
    </xf>
    <xf numFmtId="0" fontId="4" fillId="2" borderId="8" xfId="0" applyFont="1" applyFill="1" applyBorder="1" applyAlignment="1" applyProtection="1">
      <alignment horizontal="center" vertical="center"/>
      <protection hidden="1"/>
    </xf>
    <xf numFmtId="0" fontId="4" fillId="2" borderId="12" xfId="0" applyFont="1"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0" fillId="2" borderId="9" xfId="0" applyFill="1" applyBorder="1" applyAlignment="1" applyProtection="1">
      <alignment horizontal="center" vertical="center"/>
      <protection hidden="1"/>
    </xf>
    <xf numFmtId="0" fontId="0" fillId="5" borderId="27" xfId="0" applyFill="1" applyBorder="1" applyAlignment="1" applyProtection="1">
      <alignment horizontal="center" vertical="center"/>
      <protection hidden="1"/>
    </xf>
    <xf numFmtId="0" fontId="0" fillId="5" borderId="6" xfId="0" applyFill="1" applyBorder="1" applyAlignment="1" applyProtection="1">
      <alignment horizontal="center" vertical="center"/>
      <protection hidden="1"/>
    </xf>
    <xf numFmtId="0" fontId="0" fillId="5" borderId="11" xfId="0" applyFill="1" applyBorder="1" applyAlignment="1" applyProtection="1">
      <alignment horizontal="center" vertical="center"/>
      <protection hidden="1"/>
    </xf>
    <xf numFmtId="0" fontId="6" fillId="2" borderId="1" xfId="0" applyFont="1" applyFill="1" applyBorder="1" applyAlignment="1" applyProtection="1">
      <alignment horizontal="center" vertical="center"/>
      <protection hidden="1"/>
    </xf>
    <xf numFmtId="0" fontId="6" fillId="0" borderId="16" xfId="0" applyFont="1" applyFill="1" applyBorder="1" applyAlignment="1" applyProtection="1">
      <alignment horizontal="left" vertical="center" wrapText="1"/>
      <protection hidden="1"/>
    </xf>
    <xf numFmtId="0" fontId="6" fillId="0" borderId="16" xfId="0" applyFont="1" applyFill="1" applyBorder="1" applyAlignment="1" applyProtection="1">
      <alignment horizontal="left" vertical="center"/>
      <protection hidden="1"/>
    </xf>
    <xf numFmtId="0" fontId="6" fillId="0" borderId="1" xfId="0" applyFont="1" applyFill="1" applyBorder="1" applyAlignment="1" applyProtection="1">
      <alignment horizontal="left" vertical="center"/>
      <protection hidden="1"/>
    </xf>
    <xf numFmtId="0" fontId="4" fillId="2" borderId="0" xfId="0" applyFont="1" applyFill="1" applyBorder="1" applyAlignment="1" applyProtection="1">
      <alignment horizontal="center" vertical="center"/>
      <protection hidden="1"/>
    </xf>
    <xf numFmtId="0" fontId="4" fillId="2" borderId="20" xfId="0" applyFont="1" applyFill="1" applyBorder="1" applyAlignment="1" applyProtection="1">
      <alignment horizontal="center" vertical="center"/>
      <protection hidden="1"/>
    </xf>
    <xf numFmtId="0" fontId="4" fillId="2" borderId="5"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hidden="1"/>
    </xf>
    <xf numFmtId="0" fontId="4" fillId="2" borderId="22" xfId="0" applyFont="1" applyFill="1" applyBorder="1" applyAlignment="1" applyProtection="1">
      <alignment horizontal="center" vertical="center"/>
      <protection hidden="1"/>
    </xf>
    <xf numFmtId="0" fontId="4" fillId="2" borderId="23" xfId="0" applyFont="1" applyFill="1" applyBorder="1" applyAlignment="1" applyProtection="1">
      <alignment horizontal="center" vertical="center"/>
      <protection hidden="1"/>
    </xf>
    <xf numFmtId="0" fontId="4" fillId="2" borderId="24" xfId="0" applyFont="1" applyFill="1" applyBorder="1" applyAlignment="1" applyProtection="1">
      <alignment horizontal="center" vertical="center"/>
      <protection hidden="1"/>
    </xf>
    <xf numFmtId="0" fontId="4" fillId="2" borderId="14" xfId="0" applyFont="1" applyFill="1" applyBorder="1" applyAlignment="1" applyProtection="1">
      <alignment horizontal="center" vertical="center"/>
      <protection hidden="1"/>
    </xf>
    <xf numFmtId="0" fontId="4" fillId="2" borderId="15" xfId="0" applyFont="1" applyFill="1" applyBorder="1" applyAlignment="1" applyProtection="1">
      <alignment horizontal="center" vertical="center"/>
      <protection hidden="1"/>
    </xf>
    <xf numFmtId="0" fontId="6" fillId="5" borderId="0" xfId="0" applyFont="1" applyFill="1" applyBorder="1" applyAlignment="1" applyProtection="1">
      <alignment horizontal="center" vertical="center"/>
      <protection hidden="1"/>
    </xf>
    <xf numFmtId="0" fontId="4" fillId="2" borderId="13" xfId="0" applyFont="1" applyFill="1" applyBorder="1" applyAlignment="1" applyProtection="1">
      <alignment horizontal="right" vertical="center"/>
      <protection hidden="1"/>
    </xf>
    <xf numFmtId="0" fontId="12" fillId="2" borderId="20" xfId="0" applyFont="1" applyFill="1" applyBorder="1" applyAlignment="1" applyProtection="1">
      <alignment horizontal="center" vertical="center"/>
      <protection hidden="1"/>
    </xf>
    <xf numFmtId="0" fontId="12" fillId="2" borderId="5" xfId="0" applyFont="1" applyFill="1" applyBorder="1" applyAlignment="1" applyProtection="1">
      <alignment horizontal="center" vertical="center"/>
      <protection hidden="1"/>
    </xf>
    <xf numFmtId="0" fontId="12" fillId="2" borderId="21" xfId="0" applyFont="1" applyFill="1" applyBorder="1" applyAlignment="1" applyProtection="1">
      <alignment horizontal="center" vertical="center"/>
      <protection hidden="1"/>
    </xf>
    <xf numFmtId="0" fontId="12" fillId="2" borderId="22" xfId="0" applyFont="1" applyFill="1" applyBorder="1" applyAlignment="1" applyProtection="1">
      <alignment horizontal="center" vertical="center"/>
      <protection hidden="1"/>
    </xf>
    <xf numFmtId="0" fontId="12" fillId="2" borderId="23" xfId="0" applyFont="1" applyFill="1" applyBorder="1" applyAlignment="1" applyProtection="1">
      <alignment horizontal="center" vertical="center"/>
      <protection hidden="1"/>
    </xf>
    <xf numFmtId="0" fontId="12" fillId="2" borderId="24" xfId="0" applyFont="1" applyFill="1" applyBorder="1" applyAlignment="1" applyProtection="1">
      <alignment horizontal="center" vertical="center"/>
      <protection hidden="1"/>
    </xf>
    <xf numFmtId="0" fontId="4" fillId="2" borderId="15" xfId="0" applyFont="1" applyFill="1" applyBorder="1" applyAlignment="1" applyProtection="1">
      <alignment horizontal="left" vertical="center"/>
      <protection hidden="1"/>
    </xf>
    <xf numFmtId="0" fontId="0" fillId="5" borderId="8" xfId="0" applyFill="1" applyBorder="1" applyAlignment="1" applyProtection="1">
      <alignment horizontal="center" vertical="center"/>
      <protection hidden="1"/>
    </xf>
    <xf numFmtId="0" fontId="0" fillId="5" borderId="12" xfId="0" applyFill="1" applyBorder="1" applyAlignment="1" applyProtection="1">
      <alignment horizontal="center" vertical="center"/>
      <protection hidden="1"/>
    </xf>
    <xf numFmtId="0" fontId="4" fillId="2" borderId="13"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5" xfId="0" applyFont="1" applyFill="1" applyBorder="1" applyAlignment="1" applyProtection="1">
      <alignment horizontal="center" vertical="center"/>
      <protection hidden="1"/>
    </xf>
    <xf numFmtId="0" fontId="3" fillId="0" borderId="21" xfId="0" applyFont="1" applyFill="1" applyBorder="1" applyAlignment="1" applyProtection="1">
      <alignment horizontal="center" vertical="center"/>
      <protection hidden="1"/>
    </xf>
    <xf numFmtId="0" fontId="3" fillId="0" borderId="22" xfId="0" applyFont="1" applyFill="1" applyBorder="1" applyAlignment="1" applyProtection="1">
      <alignment horizontal="center" vertical="center"/>
      <protection hidden="1"/>
    </xf>
    <xf numFmtId="0" fontId="3" fillId="0" borderId="23" xfId="0" applyFont="1" applyFill="1" applyBorder="1" applyAlignment="1" applyProtection="1">
      <alignment horizontal="center" vertical="center"/>
      <protection hidden="1"/>
    </xf>
    <xf numFmtId="0" fontId="3" fillId="0" borderId="24" xfId="0" applyFont="1" applyFill="1" applyBorder="1" applyAlignment="1" applyProtection="1">
      <alignment horizontal="center" vertical="center"/>
      <protection hidden="1"/>
    </xf>
    <xf numFmtId="0" fontId="4" fillId="2" borderId="14" xfId="0" applyFont="1" applyFill="1" applyBorder="1" applyAlignment="1" applyProtection="1">
      <alignment horizontal="right" vertical="center"/>
      <protection hidden="1"/>
    </xf>
    <xf numFmtId="0" fontId="4" fillId="2" borderId="4"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protection hidden="1"/>
    </xf>
    <xf numFmtId="0" fontId="4" fillId="2" borderId="27"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0" fontId="6" fillId="0" borderId="1"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0" fontId="0" fillId="2" borderId="2" xfId="0" applyFont="1" applyFill="1" applyBorder="1" applyAlignment="1" applyProtection="1">
      <alignment horizontal="center" vertical="center"/>
      <protection hidden="1"/>
    </xf>
    <xf numFmtId="0" fontId="0" fillId="2" borderId="3" xfId="0" applyFont="1" applyFill="1" applyBorder="1" applyAlignment="1" applyProtection="1">
      <alignment horizontal="center" vertical="center"/>
      <protection hidden="1"/>
    </xf>
    <xf numFmtId="0" fontId="4" fillId="2" borderId="33" xfId="0" applyFont="1" applyFill="1" applyBorder="1" applyAlignment="1" applyProtection="1">
      <alignment horizontal="center" vertical="center"/>
      <protection hidden="1"/>
    </xf>
    <xf numFmtId="0" fontId="6" fillId="0" borderId="26" xfId="0" applyFont="1" applyFill="1" applyBorder="1" applyAlignment="1" applyProtection="1">
      <alignment horizontal="center" vertical="center" wrapText="1"/>
      <protection hidden="1"/>
    </xf>
    <xf numFmtId="0" fontId="6" fillId="0" borderId="8" xfId="0" applyFont="1" applyFill="1" applyBorder="1" applyAlignment="1" applyProtection="1">
      <alignment horizontal="center" vertical="center" wrapText="1"/>
      <protection hidden="1"/>
    </xf>
    <xf numFmtId="0" fontId="6" fillId="0" borderId="12" xfId="0" applyFont="1" applyFill="1" applyBorder="1" applyAlignment="1" applyProtection="1">
      <alignment horizontal="center" vertical="center" wrapText="1"/>
      <protection hidden="1"/>
    </xf>
    <xf numFmtId="0" fontId="12" fillId="5" borderId="26" xfId="0" applyFont="1" applyFill="1" applyBorder="1" applyAlignment="1" applyProtection="1">
      <alignment horizontal="right" vertical="center"/>
      <protection hidden="1"/>
    </xf>
    <xf numFmtId="0" fontId="0" fillId="5" borderId="8" xfId="0" applyFill="1" applyBorder="1" applyAlignment="1">
      <alignment vertical="center"/>
    </xf>
    <xf numFmtId="0" fontId="0" fillId="5" borderId="27" xfId="0" applyFill="1" applyBorder="1" applyAlignment="1">
      <alignment vertical="center"/>
    </xf>
    <xf numFmtId="0" fontId="0" fillId="5" borderId="6" xfId="0" applyFill="1" applyBorder="1" applyAlignment="1">
      <alignment vertical="center"/>
    </xf>
    <xf numFmtId="0" fontId="12" fillId="5" borderId="8" xfId="0" applyFont="1" applyFill="1" applyBorder="1" applyAlignment="1">
      <alignment vertical="center"/>
    </xf>
    <xf numFmtId="0" fontId="2" fillId="5" borderId="6" xfId="0" applyFont="1" applyFill="1" applyBorder="1" applyAlignment="1">
      <alignment vertical="center"/>
    </xf>
    <xf numFmtId="0" fontId="6" fillId="0" borderId="26" xfId="0" applyFont="1" applyFill="1" applyBorder="1" applyAlignment="1" applyProtection="1">
      <alignment horizontal="left" vertical="center" wrapText="1"/>
      <protection hidden="1"/>
    </xf>
    <xf numFmtId="0" fontId="0" fillId="0" borderId="27" xfId="0" applyBorder="1" applyAlignment="1">
      <alignment vertical="center" wrapText="1"/>
    </xf>
    <xf numFmtId="0" fontId="5" fillId="0" borderId="26" xfId="0" applyFont="1" applyFill="1" applyBorder="1" applyAlignment="1" applyProtection="1">
      <alignment horizontal="center" vertical="center"/>
      <protection hidden="1"/>
    </xf>
    <xf numFmtId="0" fontId="0" fillId="0" borderId="8" xfId="0" applyFill="1" applyBorder="1" applyAlignment="1">
      <alignment horizontal="center" vertical="center"/>
    </xf>
    <xf numFmtId="0" fontId="0" fillId="0" borderId="12"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Alignment="1">
      <alignment horizontal="center" vertical="center"/>
    </xf>
    <xf numFmtId="0" fontId="0" fillId="0" borderId="9" xfId="0" applyFill="1" applyBorder="1" applyAlignment="1">
      <alignment horizontal="center" vertical="center"/>
    </xf>
    <xf numFmtId="0" fontId="0" fillId="0" borderId="27" xfId="0" applyFill="1" applyBorder="1" applyAlignment="1">
      <alignment horizontal="center" vertical="center"/>
    </xf>
    <xf numFmtId="0" fontId="0" fillId="0" borderId="6" xfId="0" applyFill="1" applyBorder="1" applyAlignment="1">
      <alignment horizontal="center" vertical="center"/>
    </xf>
    <xf numFmtId="0" fontId="0" fillId="0" borderId="11" xfId="0" applyFill="1" applyBorder="1" applyAlignment="1">
      <alignment horizontal="center" vertical="center"/>
    </xf>
    <xf numFmtId="0" fontId="6" fillId="5" borderId="26" xfId="0" applyFont="1" applyFill="1" applyBorder="1" applyAlignment="1" applyProtection="1">
      <alignment horizontal="left" vertical="center" wrapText="1"/>
      <protection hidden="1"/>
    </xf>
    <xf numFmtId="0" fontId="6" fillId="5" borderId="12" xfId="0" applyFont="1" applyFill="1" applyBorder="1" applyAlignment="1" applyProtection="1">
      <alignment horizontal="left" vertical="center" wrapText="1"/>
      <protection hidden="1"/>
    </xf>
    <xf numFmtId="0" fontId="5" fillId="2" borderId="4" xfId="0" applyFont="1" applyFill="1" applyBorder="1" applyAlignment="1" applyProtection="1">
      <alignment horizontal="left" vertical="center" wrapText="1"/>
      <protection hidden="1"/>
    </xf>
    <xf numFmtId="0" fontId="5" fillId="2" borderId="0"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6" fillId="0" borderId="4"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hidden="1"/>
    </xf>
    <xf numFmtId="0" fontId="6" fillId="0" borderId="9" xfId="0" applyFont="1" applyFill="1" applyBorder="1" applyAlignment="1" applyProtection="1">
      <alignment horizontal="center" vertical="center" wrapText="1"/>
      <protection hidden="1"/>
    </xf>
    <xf numFmtId="0" fontId="6" fillId="0" borderId="27" xfId="0" applyFont="1" applyFill="1" applyBorder="1" applyAlignment="1">
      <alignment vertical="center"/>
    </xf>
    <xf numFmtId="0" fontId="6" fillId="0" borderId="6" xfId="0" applyFont="1" applyFill="1" applyBorder="1" applyAlignment="1">
      <alignment vertical="center"/>
    </xf>
    <xf numFmtId="0" fontId="6" fillId="0" borderId="11" xfId="0" applyFont="1" applyFill="1" applyBorder="1" applyAlignment="1">
      <alignment vertical="center"/>
    </xf>
    <xf numFmtId="0" fontId="5" fillId="2" borderId="2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vertical="center"/>
      <protection hidden="1"/>
    </xf>
    <xf numFmtId="0" fontId="5" fillId="2" borderId="31" xfId="0" applyFont="1" applyFill="1" applyBorder="1" applyAlignment="1" applyProtection="1">
      <alignment horizontal="center" vertical="center"/>
      <protection hidden="1"/>
    </xf>
    <xf numFmtId="0" fontId="5" fillId="2" borderId="32" xfId="0" applyFont="1" applyFill="1" applyBorder="1" applyAlignment="1" applyProtection="1">
      <alignment horizontal="center" vertical="center"/>
      <protection hidden="1"/>
    </xf>
    <xf numFmtId="0" fontId="5" fillId="2" borderId="33" xfId="0" applyFont="1" applyFill="1" applyBorder="1" applyAlignment="1" applyProtection="1">
      <alignment horizontal="center" vertical="center"/>
      <protection hidden="1"/>
    </xf>
    <xf numFmtId="0" fontId="5" fillId="2" borderId="34" xfId="0" applyFont="1" applyFill="1" applyBorder="1" applyAlignment="1" applyProtection="1">
      <alignment horizontal="center" vertical="center"/>
      <protection hidden="1"/>
    </xf>
    <xf numFmtId="0" fontId="5" fillId="2" borderId="35" xfId="0" applyFont="1" applyFill="1" applyBorder="1" applyAlignment="1" applyProtection="1">
      <alignment horizontal="center" vertical="center"/>
      <protection hidden="1"/>
    </xf>
    <xf numFmtId="0" fontId="5" fillId="2" borderId="36" xfId="0" applyFont="1" applyFill="1" applyBorder="1" applyAlignment="1" applyProtection="1">
      <alignment horizontal="center" vertical="center"/>
      <protection hidden="1"/>
    </xf>
    <xf numFmtId="0" fontId="5" fillId="2" borderId="37" xfId="0" applyFont="1" applyFill="1" applyBorder="1" applyAlignment="1" applyProtection="1">
      <alignment horizontal="center" vertical="center"/>
      <protection hidden="1"/>
    </xf>
    <xf numFmtId="0" fontId="6" fillId="5" borderId="0" xfId="0" applyFont="1" applyFill="1" applyBorder="1" applyAlignment="1" applyProtection="1">
      <alignment horizontal="left" vertical="center"/>
      <protection hidden="1"/>
    </xf>
    <xf numFmtId="0" fontId="0" fillId="7" borderId="26" xfId="0" applyFill="1" applyBorder="1" applyAlignment="1" applyProtection="1">
      <alignment horizontal="center" vertical="center"/>
      <protection locked="0" hidden="1"/>
    </xf>
    <xf numFmtId="0" fontId="0" fillId="7" borderId="8" xfId="0" applyFill="1" applyBorder="1" applyAlignment="1" applyProtection="1">
      <alignment horizontal="center" vertical="center"/>
      <protection locked="0" hidden="1"/>
    </xf>
    <xf numFmtId="0" fontId="0" fillId="7" borderId="12" xfId="0" applyFill="1" applyBorder="1" applyAlignment="1" applyProtection="1">
      <alignment horizontal="center" vertical="center"/>
      <protection locked="0" hidden="1"/>
    </xf>
    <xf numFmtId="0" fontId="0" fillId="7" borderId="4" xfId="0" applyFill="1" applyBorder="1" applyAlignment="1" applyProtection="1">
      <alignment horizontal="center" vertical="center"/>
      <protection locked="0" hidden="1"/>
    </xf>
    <xf numFmtId="0" fontId="0" fillId="7" borderId="0" xfId="0" applyFill="1" applyBorder="1" applyAlignment="1" applyProtection="1">
      <alignment horizontal="center" vertical="center"/>
      <protection locked="0" hidden="1"/>
    </xf>
    <xf numFmtId="0" fontId="0" fillId="7" borderId="9" xfId="0" applyFill="1" applyBorder="1" applyAlignment="1" applyProtection="1">
      <alignment horizontal="center" vertical="center"/>
      <protection locked="0" hidden="1"/>
    </xf>
    <xf numFmtId="0" fontId="6" fillId="5" borderId="0" xfId="0" applyFont="1" applyFill="1" applyBorder="1" applyAlignment="1" applyProtection="1">
      <alignment horizontal="left" vertical="center" wrapText="1"/>
      <protection hidden="1"/>
    </xf>
    <xf numFmtId="0" fontId="6" fillId="2" borderId="27" xfId="0" applyFont="1" applyFill="1" applyBorder="1" applyAlignment="1" applyProtection="1">
      <alignment horizontal="left" vertical="center"/>
      <protection hidden="1"/>
    </xf>
    <xf numFmtId="0" fontId="6" fillId="2" borderId="6" xfId="0" applyFont="1" applyFill="1" applyBorder="1" applyAlignment="1" applyProtection="1">
      <alignment horizontal="left" vertical="center"/>
      <protection hidden="1"/>
    </xf>
    <xf numFmtId="0" fontId="5" fillId="0" borderId="2" xfId="0" applyFont="1" applyFill="1" applyBorder="1" applyAlignment="1" applyProtection="1">
      <alignment horizontal="center" vertical="center" wrapText="1"/>
      <protection hidden="1"/>
    </xf>
    <xf numFmtId="0" fontId="5" fillId="0" borderId="3" xfId="0" applyFont="1" applyFill="1" applyBorder="1" applyAlignment="1" applyProtection="1">
      <alignment horizontal="center" vertical="center" wrapText="1"/>
      <protection hidden="1"/>
    </xf>
    <xf numFmtId="0" fontId="12" fillId="5" borderId="1" xfId="0" applyFont="1" applyFill="1" applyBorder="1" applyAlignment="1" applyProtection="1">
      <alignment horizontal="right" vertical="center"/>
      <protection hidden="1"/>
    </xf>
    <xf numFmtId="0" fontId="0" fillId="5" borderId="2" xfId="0" applyFill="1" applyBorder="1" applyAlignment="1">
      <alignment vertical="center"/>
    </xf>
    <xf numFmtId="0" fontId="6" fillId="2" borderId="1" xfId="0" applyFont="1" applyFill="1" applyBorder="1" applyAlignment="1" applyProtection="1">
      <alignment horizontal="left" vertical="center"/>
      <protection hidden="1"/>
    </xf>
    <xf numFmtId="0" fontId="0" fillId="0" borderId="2" xfId="0" applyBorder="1" applyAlignment="1">
      <alignment vertical="center"/>
    </xf>
    <xf numFmtId="0" fontId="0" fillId="0" borderId="3" xfId="0" applyBorder="1" applyAlignment="1">
      <alignment vertical="center"/>
    </xf>
    <xf numFmtId="0" fontId="5" fillId="2" borderId="1" xfId="0" applyFont="1" applyFill="1" applyBorder="1" applyAlignment="1" applyProtection="1">
      <alignment horizontal="center" vertical="center" shrinkToFit="1"/>
      <protection hidden="1"/>
    </xf>
    <xf numFmtId="0" fontId="5" fillId="2" borderId="2" xfId="0" applyFont="1" applyFill="1" applyBorder="1" applyAlignment="1" applyProtection="1">
      <alignment horizontal="center" vertical="center" shrinkToFit="1"/>
      <protection hidden="1"/>
    </xf>
    <xf numFmtId="0" fontId="5" fillId="2" borderId="3" xfId="0" applyFont="1" applyFill="1" applyBorder="1" applyAlignment="1" applyProtection="1">
      <alignment horizontal="center" vertical="center" shrinkToFit="1"/>
      <protection hidden="1"/>
    </xf>
    <xf numFmtId="0" fontId="6" fillId="2" borderId="16" xfId="0" applyFont="1" applyFill="1" applyBorder="1" applyAlignment="1" applyProtection="1">
      <alignment horizontal="left" vertical="center"/>
      <protection hidden="1"/>
    </xf>
    <xf numFmtId="0" fontId="0" fillId="7" borderId="16" xfId="0" applyFill="1" applyBorder="1" applyAlignment="1" applyProtection="1">
      <alignment horizontal="center" vertical="center"/>
      <protection locked="0" hidden="1"/>
    </xf>
    <xf numFmtId="0" fontId="5" fillId="2" borderId="25" xfId="0" applyFont="1" applyFill="1" applyBorder="1" applyAlignment="1" applyProtection="1">
      <alignment horizontal="center" vertical="center"/>
      <protection hidden="1"/>
    </xf>
    <xf numFmtId="0" fontId="6" fillId="5" borderId="16" xfId="0" applyFont="1" applyFill="1" applyBorder="1" applyAlignment="1" applyProtection="1">
      <alignment horizontal="left" vertical="center" wrapText="1"/>
      <protection hidden="1"/>
    </xf>
    <xf numFmtId="0" fontId="5" fillId="2" borderId="1" xfId="0" applyFont="1" applyFill="1" applyBorder="1" applyAlignment="1" applyProtection="1">
      <alignment horizontal="center" vertical="center" wrapText="1" shrinkToFit="1"/>
      <protection hidden="1"/>
    </xf>
    <xf numFmtId="0" fontId="5" fillId="2" borderId="16" xfId="0" applyFont="1" applyFill="1" applyBorder="1" applyAlignment="1" applyProtection="1">
      <alignment horizontal="center" vertical="center" wrapText="1"/>
      <protection hidden="1"/>
    </xf>
    <xf numFmtId="0" fontId="6" fillId="5" borderId="16" xfId="0" applyFont="1" applyFill="1" applyBorder="1" applyAlignment="1" applyProtection="1">
      <alignment horizontal="left" vertical="center"/>
      <protection hidden="1"/>
    </xf>
    <xf numFmtId="0" fontId="5" fillId="2" borderId="26" xfId="0" applyFont="1" applyFill="1" applyBorder="1" applyAlignment="1" applyProtection="1">
      <alignment horizontal="center" vertical="center"/>
      <protection hidden="1"/>
    </xf>
    <xf numFmtId="0" fontId="5" fillId="2" borderId="8" xfId="0" applyFont="1" applyFill="1" applyBorder="1" applyAlignment="1" applyProtection="1">
      <alignment horizontal="center" vertical="center"/>
      <protection hidden="1"/>
    </xf>
    <xf numFmtId="0" fontId="5" fillId="2" borderId="12" xfId="0" applyFont="1" applyFill="1" applyBorder="1" applyAlignment="1" applyProtection="1">
      <alignment horizontal="center" vertical="center"/>
      <protection hidden="1"/>
    </xf>
    <xf numFmtId="0" fontId="6" fillId="0" borderId="25" xfId="0" applyFont="1" applyFill="1" applyBorder="1" applyAlignment="1" applyProtection="1">
      <alignment vertical="center" wrapText="1"/>
      <protection hidden="1"/>
    </xf>
    <xf numFmtId="0" fontId="6" fillId="0" borderId="28" xfId="0" applyFont="1" applyFill="1" applyBorder="1" applyAlignment="1" applyProtection="1">
      <alignment vertical="center" wrapText="1"/>
      <protection hidden="1"/>
    </xf>
    <xf numFmtId="0" fontId="0" fillId="7" borderId="25" xfId="0" applyFont="1" applyFill="1" applyBorder="1" applyAlignment="1" applyProtection="1">
      <alignment horizontal="center" vertical="center"/>
      <protection locked="0" hidden="1"/>
    </xf>
    <xf numFmtId="0" fontId="0" fillId="7" borderId="28" xfId="0" applyFont="1" applyFill="1" applyBorder="1" applyAlignment="1" applyProtection="1">
      <alignment horizontal="center" vertical="center"/>
      <protection locked="0" hidden="1"/>
    </xf>
    <xf numFmtId="0" fontId="6" fillId="5" borderId="26" xfId="0" applyFont="1" applyFill="1" applyBorder="1" applyAlignment="1" applyProtection="1">
      <alignment vertical="center" wrapText="1"/>
      <protection hidden="1"/>
    </xf>
    <xf numFmtId="0" fontId="5" fillId="2" borderId="4"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6" fillId="0" borderId="8" xfId="0" applyFont="1" applyFill="1" applyBorder="1" applyAlignment="1" applyProtection="1">
      <alignment horizontal="left" vertical="center" wrapText="1"/>
      <protection hidden="1"/>
    </xf>
    <xf numFmtId="0" fontId="6" fillId="0" borderId="12" xfId="0" applyFont="1" applyFill="1" applyBorder="1" applyAlignment="1" applyProtection="1">
      <alignment horizontal="left" vertical="center" wrapText="1"/>
      <protection hidden="1"/>
    </xf>
    <xf numFmtId="0" fontId="6" fillId="0" borderId="4" xfId="0" applyFont="1" applyFill="1" applyBorder="1" applyAlignment="1" applyProtection="1">
      <alignment horizontal="left" vertical="center" wrapText="1"/>
      <protection hidden="1"/>
    </xf>
    <xf numFmtId="0" fontId="6" fillId="0" borderId="0" xfId="0" applyFont="1" applyFill="1" applyBorder="1" applyAlignment="1" applyProtection="1">
      <alignment horizontal="left" vertical="center" wrapText="1"/>
      <protection hidden="1"/>
    </xf>
    <xf numFmtId="0" fontId="6" fillId="0" borderId="9" xfId="0" applyFont="1" applyFill="1" applyBorder="1" applyAlignment="1" applyProtection="1">
      <alignment horizontal="left" vertical="center" wrapText="1"/>
      <protection hidden="1"/>
    </xf>
    <xf numFmtId="0" fontId="6" fillId="0" borderId="27" xfId="0" applyFont="1" applyFill="1" applyBorder="1" applyAlignment="1" applyProtection="1">
      <alignment horizontal="left" vertical="center" wrapText="1"/>
      <protection hidden="1"/>
    </xf>
    <xf numFmtId="0" fontId="6" fillId="0" borderId="6" xfId="0" applyFont="1" applyFill="1" applyBorder="1" applyAlignment="1" applyProtection="1">
      <alignment horizontal="left" vertical="center" wrapText="1"/>
      <protection hidden="1"/>
    </xf>
    <xf numFmtId="0" fontId="6" fillId="0" borderId="11" xfId="0" applyFont="1" applyFill="1" applyBorder="1" applyAlignment="1" applyProtection="1">
      <alignment horizontal="left" vertical="center" wrapText="1"/>
      <protection hidden="1"/>
    </xf>
    <xf numFmtId="0" fontId="0" fillId="7" borderId="27" xfId="0" applyFill="1" applyBorder="1" applyAlignment="1" applyProtection="1">
      <alignment horizontal="center" vertical="center"/>
      <protection locked="0" hidden="1"/>
    </xf>
    <xf numFmtId="0" fontId="0" fillId="7" borderId="6" xfId="0" applyFill="1" applyBorder="1" applyAlignment="1" applyProtection="1">
      <alignment horizontal="center" vertical="center"/>
      <protection locked="0" hidden="1"/>
    </xf>
    <xf numFmtId="0" fontId="0" fillId="7" borderId="11" xfId="0" applyFill="1" applyBorder="1" applyAlignment="1" applyProtection="1">
      <alignment horizontal="center" vertical="center"/>
      <protection locked="0" hidden="1"/>
    </xf>
    <xf numFmtId="0" fontId="6" fillId="0" borderId="17" xfId="0" applyFont="1" applyFill="1" applyBorder="1" applyAlignment="1" applyProtection="1">
      <alignment horizontal="center" vertical="center" shrinkToFit="1"/>
      <protection hidden="1"/>
    </xf>
    <xf numFmtId="0" fontId="0" fillId="0" borderId="18" xfId="0" applyFont="1" applyFill="1" applyBorder="1" applyAlignment="1" applyProtection="1">
      <alignment horizontal="center" vertical="center" shrinkToFit="1"/>
      <protection hidden="1"/>
    </xf>
    <xf numFmtId="0" fontId="0" fillId="0" borderId="19" xfId="0" applyFont="1" applyFill="1" applyBorder="1" applyAlignment="1" applyProtection="1">
      <alignment horizontal="center" vertical="center" shrinkToFit="1"/>
      <protection hidden="1"/>
    </xf>
    <xf numFmtId="0" fontId="6" fillId="2" borderId="17" xfId="0" applyFont="1" applyFill="1" applyBorder="1" applyAlignment="1" applyProtection="1">
      <alignment horizontal="center" vertical="center"/>
      <protection hidden="1"/>
    </xf>
    <xf numFmtId="0" fontId="0" fillId="2" borderId="18" xfId="0" applyFill="1" applyBorder="1" applyAlignment="1" applyProtection="1">
      <alignment horizontal="center" vertical="center"/>
      <protection hidden="1"/>
    </xf>
    <xf numFmtId="0" fontId="0" fillId="2" borderId="19" xfId="0" applyFill="1" applyBorder="1" applyAlignment="1" applyProtection="1">
      <alignment horizontal="center" vertical="center"/>
      <protection hidden="1"/>
    </xf>
    <xf numFmtId="0" fontId="0" fillId="7" borderId="26" xfId="0" applyFont="1" applyFill="1" applyBorder="1" applyAlignment="1" applyProtection="1">
      <alignment horizontal="center" vertical="center"/>
      <protection locked="0" hidden="1"/>
    </xf>
    <xf numFmtId="0" fontId="0" fillId="7" borderId="8" xfId="0" applyFont="1" applyFill="1" applyBorder="1" applyAlignment="1" applyProtection="1">
      <alignment horizontal="center" vertical="center"/>
      <protection locked="0" hidden="1"/>
    </xf>
    <xf numFmtId="0" fontId="0" fillId="7" borderId="12" xfId="0" applyFont="1" applyFill="1" applyBorder="1" applyAlignment="1" applyProtection="1">
      <alignment horizontal="center" vertical="center"/>
      <protection locked="0" hidden="1"/>
    </xf>
    <xf numFmtId="0" fontId="0" fillId="7" borderId="27" xfId="0" applyFont="1" applyFill="1" applyBorder="1" applyAlignment="1" applyProtection="1">
      <alignment horizontal="center" vertical="center"/>
      <protection locked="0" hidden="1"/>
    </xf>
    <xf numFmtId="0" fontId="0" fillId="7" borderId="6" xfId="0" applyFont="1" applyFill="1" applyBorder="1" applyAlignment="1" applyProtection="1">
      <alignment horizontal="center" vertical="center"/>
      <protection locked="0" hidden="1"/>
    </xf>
    <xf numFmtId="0" fontId="0" fillId="7" borderId="11" xfId="0" applyFont="1" applyFill="1" applyBorder="1" applyAlignment="1" applyProtection="1">
      <alignment horizontal="center" vertical="center"/>
      <protection locked="0" hidden="1"/>
    </xf>
    <xf numFmtId="0" fontId="7" fillId="4" borderId="20" xfId="0" applyFont="1" applyFill="1" applyBorder="1" applyAlignment="1" applyProtection="1">
      <alignment horizontal="right" vertical="center"/>
      <protection locked="0" hidden="1"/>
    </xf>
    <xf numFmtId="0" fontId="0" fillId="4" borderId="5" xfId="0" applyFill="1" applyBorder="1" applyAlignment="1" applyProtection="1">
      <alignment horizontal="right" vertical="center"/>
      <protection locked="0" hidden="1"/>
    </xf>
    <xf numFmtId="0" fontId="0" fillId="4" borderId="21" xfId="0" applyFill="1" applyBorder="1" applyAlignment="1" applyProtection="1">
      <alignment horizontal="right" vertical="center"/>
      <protection locked="0" hidden="1"/>
    </xf>
    <xf numFmtId="0" fontId="0" fillId="4" borderId="15" xfId="0" applyFill="1" applyBorder="1" applyAlignment="1" applyProtection="1">
      <alignment horizontal="right" vertical="center"/>
      <protection locked="0" hidden="1"/>
    </xf>
    <xf numFmtId="0" fontId="0" fillId="4" borderId="0" xfId="0" applyFill="1" applyAlignment="1" applyProtection="1">
      <alignment horizontal="right" vertical="center"/>
      <protection locked="0" hidden="1"/>
    </xf>
    <xf numFmtId="0" fontId="0" fillId="4" borderId="13" xfId="0" applyFill="1" applyBorder="1" applyAlignment="1" applyProtection="1">
      <alignment horizontal="right" vertical="center"/>
      <protection locked="0" hidden="1"/>
    </xf>
    <xf numFmtId="0" fontId="0" fillId="4" borderId="22" xfId="0" applyFill="1" applyBorder="1" applyAlignment="1" applyProtection="1">
      <alignment horizontal="right" vertical="center"/>
      <protection locked="0" hidden="1"/>
    </xf>
    <xf numFmtId="0" fontId="0" fillId="4" borderId="23" xfId="0" applyFill="1" applyBorder="1" applyAlignment="1" applyProtection="1">
      <alignment horizontal="right" vertical="center"/>
      <protection locked="0" hidden="1"/>
    </xf>
    <xf numFmtId="0" fontId="0" fillId="4" borderId="24" xfId="0" applyFill="1" applyBorder="1" applyAlignment="1" applyProtection="1">
      <alignment horizontal="right" vertical="center"/>
      <protection locked="0" hidden="1"/>
    </xf>
    <xf numFmtId="0" fontId="6" fillId="2" borderId="25" xfId="0" applyFont="1" applyFill="1" applyBorder="1" applyAlignment="1" applyProtection="1">
      <alignment vertical="center" wrapText="1"/>
      <protection hidden="1"/>
    </xf>
    <xf numFmtId="0" fontId="0" fillId="7" borderId="1" xfId="0" applyFont="1" applyFill="1" applyBorder="1" applyAlignment="1" applyProtection="1">
      <alignment horizontal="center" vertical="center"/>
      <protection locked="0" hidden="1"/>
    </xf>
    <xf numFmtId="0" fontId="0" fillId="7" borderId="2" xfId="0" applyFont="1" applyFill="1" applyBorder="1" applyProtection="1">
      <alignment vertical="center"/>
      <protection locked="0" hidden="1"/>
    </xf>
    <xf numFmtId="0" fontId="0" fillId="7" borderId="3" xfId="0" applyFont="1" applyFill="1" applyBorder="1" applyProtection="1">
      <alignment vertical="center"/>
      <protection locked="0" hidden="1"/>
    </xf>
    <xf numFmtId="0" fontId="6" fillId="2" borderId="17" xfId="0" applyFont="1" applyFill="1" applyBorder="1" applyAlignment="1" applyProtection="1">
      <alignment horizontal="center" vertical="center" shrinkToFit="1"/>
      <protection hidden="1"/>
    </xf>
    <xf numFmtId="0" fontId="0" fillId="2" borderId="18" xfId="0" applyFill="1" applyBorder="1" applyAlignment="1" applyProtection="1">
      <alignment horizontal="center" vertical="center" shrinkToFit="1"/>
      <protection hidden="1"/>
    </xf>
    <xf numFmtId="0" fontId="0" fillId="2" borderId="19" xfId="0" applyFill="1" applyBorder="1" applyAlignment="1" applyProtection="1">
      <alignment horizontal="center" vertical="center" shrinkToFit="1"/>
      <protection hidden="1"/>
    </xf>
    <xf numFmtId="0" fontId="6" fillId="2" borderId="16" xfId="0" applyFont="1" applyFill="1" applyBorder="1" applyAlignment="1" applyProtection="1">
      <alignment vertical="center" wrapText="1"/>
      <protection hidden="1"/>
    </xf>
    <xf numFmtId="0" fontId="0" fillId="5" borderId="8" xfId="0" applyFill="1" applyBorder="1" applyProtection="1">
      <alignment vertical="center"/>
      <protection hidden="1"/>
    </xf>
    <xf numFmtId="0" fontId="11" fillId="0" borderId="0" xfId="0" applyFont="1" applyFill="1" applyBorder="1" applyAlignment="1" applyProtection="1">
      <alignment horizontal="left" vertical="center" wrapText="1" indent="1"/>
      <protection hidden="1"/>
    </xf>
    <xf numFmtId="0" fontId="0" fillId="0" borderId="5" xfId="0" applyBorder="1" applyAlignment="1" applyProtection="1">
      <alignment horizontal="right" vertical="center"/>
      <protection locked="0" hidden="1"/>
    </xf>
    <xf numFmtId="0" fontId="0" fillId="0" borderId="21" xfId="0" applyBorder="1" applyAlignment="1" applyProtection="1">
      <alignment horizontal="right" vertical="center"/>
      <protection locked="0" hidden="1"/>
    </xf>
    <xf numFmtId="0" fontId="0" fillId="0" borderId="22" xfId="0" applyBorder="1" applyAlignment="1" applyProtection="1">
      <alignment horizontal="right" vertical="center"/>
      <protection locked="0" hidden="1"/>
    </xf>
    <xf numFmtId="0" fontId="0" fillId="0" borderId="23" xfId="0" applyBorder="1" applyAlignment="1" applyProtection="1">
      <alignment horizontal="right" vertical="center"/>
      <protection locked="0" hidden="1"/>
    </xf>
    <xf numFmtId="0" fontId="0" fillId="0" borderId="24" xfId="0" applyBorder="1" applyAlignment="1" applyProtection="1">
      <alignment horizontal="right" vertical="center"/>
      <protection locked="0" hidden="1"/>
    </xf>
    <xf numFmtId="0" fontId="19" fillId="3" borderId="0" xfId="0" applyFont="1" applyFill="1" applyAlignment="1" applyProtection="1">
      <alignment horizontal="center" vertical="center"/>
      <protection hidden="1"/>
    </xf>
    <xf numFmtId="0" fontId="20" fillId="3" borderId="0" xfId="0" applyFont="1" applyFill="1" applyAlignment="1" applyProtection="1">
      <alignment horizontal="center" vertical="center"/>
      <protection hidden="1"/>
    </xf>
    <xf numFmtId="176" fontId="5" fillId="2" borderId="0" xfId="0" applyNumberFormat="1" applyFont="1" applyFill="1" applyAlignment="1" applyProtection="1">
      <alignment horizontal="center" vertical="center"/>
      <protection locked="0" hidden="1"/>
    </xf>
    <xf numFmtId="0" fontId="5" fillId="2" borderId="0" xfId="0" applyFont="1" applyFill="1" applyAlignment="1" applyProtection="1">
      <alignment horizontal="center" vertical="center"/>
      <protection locked="0" hidden="1"/>
    </xf>
    <xf numFmtId="0" fontId="0" fillId="2" borderId="16" xfId="0" applyFill="1" applyBorder="1" applyAlignment="1" applyProtection="1">
      <alignment vertical="center"/>
      <protection hidden="1"/>
    </xf>
    <xf numFmtId="0" fontId="0" fillId="2" borderId="16" xfId="0" applyFill="1" applyBorder="1" applyAlignment="1" applyProtection="1">
      <alignment vertical="center"/>
      <protection locked="0"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0" fillId="2" borderId="18" xfId="0" applyFont="1" applyFill="1" applyBorder="1" applyAlignment="1" applyProtection="1">
      <alignment horizontal="center" vertical="center"/>
      <protection hidden="1"/>
    </xf>
    <xf numFmtId="0" fontId="0" fillId="2" borderId="19" xfId="0" applyFont="1" applyFill="1" applyBorder="1" applyAlignment="1" applyProtection="1">
      <alignment horizontal="center" vertical="center"/>
      <protection hidden="1"/>
    </xf>
  </cellXfs>
  <cellStyles count="1">
    <cellStyle name="標準" xfId="0" builtinId="0"/>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180975</xdr:colOff>
      <xdr:row>89</xdr:row>
      <xdr:rowOff>28574</xdr:rowOff>
    </xdr:from>
    <xdr:to>
      <xdr:col>27</xdr:col>
      <xdr:colOff>69870</xdr:colOff>
      <xdr:row>94</xdr:row>
      <xdr:rowOff>114300</xdr:rowOff>
    </xdr:to>
    <xdr:sp macro="" textlink="">
      <xdr:nvSpPr>
        <xdr:cNvPr id="2" name="大かっこ 1">
          <a:extLst>
            <a:ext uri="{FF2B5EF4-FFF2-40B4-BE49-F238E27FC236}">
              <a16:creationId xmlns:a16="http://schemas.microsoft.com/office/drawing/2014/main" id="{D4715767-CF6E-453E-8575-A135F9342042}"/>
            </a:ext>
          </a:extLst>
        </xdr:cNvPr>
        <xdr:cNvSpPr/>
      </xdr:nvSpPr>
      <xdr:spPr>
        <a:xfrm>
          <a:off x="6048375" y="17535524"/>
          <a:ext cx="2200275" cy="600076"/>
        </a:xfrm>
        <a:prstGeom prst="bracketPair">
          <a:avLst>
            <a:gd name="adj" fmla="val 7408"/>
          </a:avLst>
        </a:prstGeom>
        <a:ln w="25400" cmpd="sng">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30</xdr:col>
      <xdr:colOff>15240</xdr:colOff>
      <xdr:row>0</xdr:row>
      <xdr:rowOff>15240</xdr:rowOff>
    </xdr:from>
    <xdr:to>
      <xdr:col>30</xdr:col>
      <xdr:colOff>15240</xdr:colOff>
      <xdr:row>1</xdr:row>
      <xdr:rowOff>15240</xdr:rowOff>
    </xdr:to>
    <xdr:sp macro="" textlink="">
      <xdr:nvSpPr>
        <xdr:cNvPr id="13344" name="Line 2">
          <a:extLst>
            <a:ext uri="{FF2B5EF4-FFF2-40B4-BE49-F238E27FC236}">
              <a16:creationId xmlns:a16="http://schemas.microsoft.com/office/drawing/2014/main" id="{71C9895E-802B-44A0-87A4-65D3AA32FDC4}"/>
            </a:ext>
          </a:extLst>
        </xdr:cNvPr>
        <xdr:cNvSpPr>
          <a:spLocks noChangeShapeType="1"/>
        </xdr:cNvSpPr>
      </xdr:nvSpPr>
      <xdr:spPr bwMode="auto">
        <a:xfrm flipH="1">
          <a:off x="8321040" y="1524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114300</xdr:colOff>
      <xdr:row>0</xdr:row>
      <xdr:rowOff>15240</xdr:rowOff>
    </xdr:from>
    <xdr:to>
      <xdr:col>30</xdr:col>
      <xdr:colOff>114300</xdr:colOff>
      <xdr:row>1</xdr:row>
      <xdr:rowOff>15240</xdr:rowOff>
    </xdr:to>
    <xdr:sp macro="" textlink="">
      <xdr:nvSpPr>
        <xdr:cNvPr id="13345" name="Line 3">
          <a:extLst>
            <a:ext uri="{FF2B5EF4-FFF2-40B4-BE49-F238E27FC236}">
              <a16:creationId xmlns:a16="http://schemas.microsoft.com/office/drawing/2014/main" id="{7B68EAC4-DDD4-48FE-A0B1-133AD1141299}"/>
            </a:ext>
          </a:extLst>
        </xdr:cNvPr>
        <xdr:cNvSpPr>
          <a:spLocks noChangeShapeType="1"/>
        </xdr:cNvSpPr>
      </xdr:nvSpPr>
      <xdr:spPr bwMode="auto">
        <a:xfrm flipH="1">
          <a:off x="8420100" y="1524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243840</xdr:colOff>
      <xdr:row>0</xdr:row>
      <xdr:rowOff>15240</xdr:rowOff>
    </xdr:from>
    <xdr:to>
      <xdr:col>0</xdr:col>
      <xdr:colOff>243840</xdr:colOff>
      <xdr:row>1</xdr:row>
      <xdr:rowOff>15240</xdr:rowOff>
    </xdr:to>
    <xdr:sp macro="" textlink="">
      <xdr:nvSpPr>
        <xdr:cNvPr id="13346" name="Line 4">
          <a:extLst>
            <a:ext uri="{FF2B5EF4-FFF2-40B4-BE49-F238E27FC236}">
              <a16:creationId xmlns:a16="http://schemas.microsoft.com/office/drawing/2014/main" id="{60DB2D56-C72B-4A55-943B-CE6ACFE81F36}"/>
            </a:ext>
          </a:extLst>
        </xdr:cNvPr>
        <xdr:cNvSpPr>
          <a:spLocks noChangeShapeType="1"/>
        </xdr:cNvSpPr>
      </xdr:nvSpPr>
      <xdr:spPr bwMode="auto">
        <a:xfrm flipH="1">
          <a:off x="243840" y="1524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144780</xdr:colOff>
      <xdr:row>0</xdr:row>
      <xdr:rowOff>0</xdr:rowOff>
    </xdr:from>
    <xdr:to>
      <xdr:col>0</xdr:col>
      <xdr:colOff>144780</xdr:colOff>
      <xdr:row>1</xdr:row>
      <xdr:rowOff>0</xdr:rowOff>
    </xdr:to>
    <xdr:sp macro="" textlink="">
      <xdr:nvSpPr>
        <xdr:cNvPr id="13347" name="Line 5">
          <a:extLst>
            <a:ext uri="{FF2B5EF4-FFF2-40B4-BE49-F238E27FC236}">
              <a16:creationId xmlns:a16="http://schemas.microsoft.com/office/drawing/2014/main" id="{FA111CC8-4B17-4EAB-8BF2-F7D9F5A38325}"/>
            </a:ext>
          </a:extLst>
        </xdr:cNvPr>
        <xdr:cNvSpPr>
          <a:spLocks noChangeShapeType="1"/>
        </xdr:cNvSpPr>
      </xdr:nvSpPr>
      <xdr:spPr bwMode="auto">
        <a:xfrm flipH="1">
          <a:off x="144780" y="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15240</xdr:colOff>
      <xdr:row>0</xdr:row>
      <xdr:rowOff>15240</xdr:rowOff>
    </xdr:from>
    <xdr:to>
      <xdr:col>30</xdr:col>
      <xdr:colOff>15240</xdr:colOff>
      <xdr:row>1</xdr:row>
      <xdr:rowOff>15240</xdr:rowOff>
    </xdr:to>
    <xdr:sp macro="" textlink="">
      <xdr:nvSpPr>
        <xdr:cNvPr id="13348" name="Line 2">
          <a:extLst>
            <a:ext uri="{FF2B5EF4-FFF2-40B4-BE49-F238E27FC236}">
              <a16:creationId xmlns:a16="http://schemas.microsoft.com/office/drawing/2014/main" id="{B68841B3-949D-440F-920D-F4742C7248D9}"/>
            </a:ext>
          </a:extLst>
        </xdr:cNvPr>
        <xdr:cNvSpPr>
          <a:spLocks noChangeShapeType="1"/>
        </xdr:cNvSpPr>
      </xdr:nvSpPr>
      <xdr:spPr bwMode="auto">
        <a:xfrm flipH="1">
          <a:off x="8321040" y="1524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114300</xdr:colOff>
      <xdr:row>0</xdr:row>
      <xdr:rowOff>15240</xdr:rowOff>
    </xdr:from>
    <xdr:to>
      <xdr:col>30</xdr:col>
      <xdr:colOff>114300</xdr:colOff>
      <xdr:row>1</xdr:row>
      <xdr:rowOff>15240</xdr:rowOff>
    </xdr:to>
    <xdr:sp macro="" textlink="">
      <xdr:nvSpPr>
        <xdr:cNvPr id="13349" name="Line 3">
          <a:extLst>
            <a:ext uri="{FF2B5EF4-FFF2-40B4-BE49-F238E27FC236}">
              <a16:creationId xmlns:a16="http://schemas.microsoft.com/office/drawing/2014/main" id="{71793010-229D-4A11-A2B3-A9F6D6521F8C}"/>
            </a:ext>
          </a:extLst>
        </xdr:cNvPr>
        <xdr:cNvSpPr>
          <a:spLocks noChangeShapeType="1"/>
        </xdr:cNvSpPr>
      </xdr:nvSpPr>
      <xdr:spPr bwMode="auto">
        <a:xfrm flipH="1">
          <a:off x="8420100" y="1524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243840</xdr:colOff>
      <xdr:row>0</xdr:row>
      <xdr:rowOff>15240</xdr:rowOff>
    </xdr:from>
    <xdr:to>
      <xdr:col>0</xdr:col>
      <xdr:colOff>243840</xdr:colOff>
      <xdr:row>1</xdr:row>
      <xdr:rowOff>15240</xdr:rowOff>
    </xdr:to>
    <xdr:sp macro="" textlink="">
      <xdr:nvSpPr>
        <xdr:cNvPr id="13350" name="Line 4">
          <a:extLst>
            <a:ext uri="{FF2B5EF4-FFF2-40B4-BE49-F238E27FC236}">
              <a16:creationId xmlns:a16="http://schemas.microsoft.com/office/drawing/2014/main" id="{5C68127C-528B-4AD5-9A85-D0FA2AD19564}"/>
            </a:ext>
          </a:extLst>
        </xdr:cNvPr>
        <xdr:cNvSpPr>
          <a:spLocks noChangeShapeType="1"/>
        </xdr:cNvSpPr>
      </xdr:nvSpPr>
      <xdr:spPr bwMode="auto">
        <a:xfrm flipH="1">
          <a:off x="243840" y="1524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144780</xdr:colOff>
      <xdr:row>0</xdr:row>
      <xdr:rowOff>0</xdr:rowOff>
    </xdr:from>
    <xdr:to>
      <xdr:col>0</xdr:col>
      <xdr:colOff>144780</xdr:colOff>
      <xdr:row>1</xdr:row>
      <xdr:rowOff>0</xdr:rowOff>
    </xdr:to>
    <xdr:sp macro="" textlink="">
      <xdr:nvSpPr>
        <xdr:cNvPr id="13351" name="Line 5">
          <a:extLst>
            <a:ext uri="{FF2B5EF4-FFF2-40B4-BE49-F238E27FC236}">
              <a16:creationId xmlns:a16="http://schemas.microsoft.com/office/drawing/2014/main" id="{B88CAC6B-4528-4F3F-B8DE-43E52C52852D}"/>
            </a:ext>
          </a:extLst>
        </xdr:cNvPr>
        <xdr:cNvSpPr>
          <a:spLocks noChangeShapeType="1"/>
        </xdr:cNvSpPr>
      </xdr:nvSpPr>
      <xdr:spPr bwMode="auto">
        <a:xfrm flipH="1">
          <a:off x="144780" y="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15240</xdr:colOff>
      <xdr:row>0</xdr:row>
      <xdr:rowOff>15240</xdr:rowOff>
    </xdr:from>
    <xdr:to>
      <xdr:col>30</xdr:col>
      <xdr:colOff>15240</xdr:colOff>
      <xdr:row>1</xdr:row>
      <xdr:rowOff>15240</xdr:rowOff>
    </xdr:to>
    <xdr:sp macro="" textlink="">
      <xdr:nvSpPr>
        <xdr:cNvPr id="13352" name="Line 2">
          <a:extLst>
            <a:ext uri="{FF2B5EF4-FFF2-40B4-BE49-F238E27FC236}">
              <a16:creationId xmlns:a16="http://schemas.microsoft.com/office/drawing/2014/main" id="{C52AFDBC-09BA-4CA4-8310-1571287BE294}"/>
            </a:ext>
          </a:extLst>
        </xdr:cNvPr>
        <xdr:cNvSpPr>
          <a:spLocks noChangeShapeType="1"/>
        </xdr:cNvSpPr>
      </xdr:nvSpPr>
      <xdr:spPr bwMode="auto">
        <a:xfrm flipH="1">
          <a:off x="8321040" y="1524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114300</xdr:colOff>
      <xdr:row>0</xdr:row>
      <xdr:rowOff>15240</xdr:rowOff>
    </xdr:from>
    <xdr:to>
      <xdr:col>30</xdr:col>
      <xdr:colOff>114300</xdr:colOff>
      <xdr:row>1</xdr:row>
      <xdr:rowOff>15240</xdr:rowOff>
    </xdr:to>
    <xdr:sp macro="" textlink="">
      <xdr:nvSpPr>
        <xdr:cNvPr id="13353" name="Line 3">
          <a:extLst>
            <a:ext uri="{FF2B5EF4-FFF2-40B4-BE49-F238E27FC236}">
              <a16:creationId xmlns:a16="http://schemas.microsoft.com/office/drawing/2014/main" id="{1D26BA95-5975-4222-B014-8B340CA4FBE4}"/>
            </a:ext>
          </a:extLst>
        </xdr:cNvPr>
        <xdr:cNvSpPr>
          <a:spLocks noChangeShapeType="1"/>
        </xdr:cNvSpPr>
      </xdr:nvSpPr>
      <xdr:spPr bwMode="auto">
        <a:xfrm flipH="1">
          <a:off x="8420100" y="1524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243840</xdr:colOff>
      <xdr:row>0</xdr:row>
      <xdr:rowOff>15240</xdr:rowOff>
    </xdr:from>
    <xdr:to>
      <xdr:col>0</xdr:col>
      <xdr:colOff>243840</xdr:colOff>
      <xdr:row>1</xdr:row>
      <xdr:rowOff>15240</xdr:rowOff>
    </xdr:to>
    <xdr:sp macro="" textlink="">
      <xdr:nvSpPr>
        <xdr:cNvPr id="13354" name="Line 4">
          <a:extLst>
            <a:ext uri="{FF2B5EF4-FFF2-40B4-BE49-F238E27FC236}">
              <a16:creationId xmlns:a16="http://schemas.microsoft.com/office/drawing/2014/main" id="{CBD6981E-AAE5-4760-B896-239550354A8E}"/>
            </a:ext>
          </a:extLst>
        </xdr:cNvPr>
        <xdr:cNvSpPr>
          <a:spLocks noChangeShapeType="1"/>
        </xdr:cNvSpPr>
      </xdr:nvSpPr>
      <xdr:spPr bwMode="auto">
        <a:xfrm flipH="1">
          <a:off x="243840" y="1524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144780</xdr:colOff>
      <xdr:row>0</xdr:row>
      <xdr:rowOff>0</xdr:rowOff>
    </xdr:from>
    <xdr:to>
      <xdr:col>0</xdr:col>
      <xdr:colOff>144780</xdr:colOff>
      <xdr:row>1</xdr:row>
      <xdr:rowOff>0</xdr:rowOff>
    </xdr:to>
    <xdr:sp macro="" textlink="">
      <xdr:nvSpPr>
        <xdr:cNvPr id="13355" name="Line 5">
          <a:extLst>
            <a:ext uri="{FF2B5EF4-FFF2-40B4-BE49-F238E27FC236}">
              <a16:creationId xmlns:a16="http://schemas.microsoft.com/office/drawing/2014/main" id="{E4868E30-6D7C-4BCD-9DB6-2334F012215F}"/>
            </a:ext>
          </a:extLst>
        </xdr:cNvPr>
        <xdr:cNvSpPr>
          <a:spLocks noChangeShapeType="1"/>
        </xdr:cNvSpPr>
      </xdr:nvSpPr>
      <xdr:spPr bwMode="auto">
        <a:xfrm flipH="1">
          <a:off x="144780" y="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15240</xdr:colOff>
      <xdr:row>0</xdr:row>
      <xdr:rowOff>15240</xdr:rowOff>
    </xdr:from>
    <xdr:to>
      <xdr:col>30</xdr:col>
      <xdr:colOff>15240</xdr:colOff>
      <xdr:row>1</xdr:row>
      <xdr:rowOff>15240</xdr:rowOff>
    </xdr:to>
    <xdr:sp macro="" textlink="">
      <xdr:nvSpPr>
        <xdr:cNvPr id="13356" name="Line 2">
          <a:extLst>
            <a:ext uri="{FF2B5EF4-FFF2-40B4-BE49-F238E27FC236}">
              <a16:creationId xmlns:a16="http://schemas.microsoft.com/office/drawing/2014/main" id="{7E0E3431-113F-4252-B765-E4E984777175}"/>
            </a:ext>
          </a:extLst>
        </xdr:cNvPr>
        <xdr:cNvSpPr>
          <a:spLocks noChangeShapeType="1"/>
        </xdr:cNvSpPr>
      </xdr:nvSpPr>
      <xdr:spPr bwMode="auto">
        <a:xfrm flipH="1">
          <a:off x="8321040" y="1524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114300</xdr:colOff>
      <xdr:row>0</xdr:row>
      <xdr:rowOff>15240</xdr:rowOff>
    </xdr:from>
    <xdr:to>
      <xdr:col>30</xdr:col>
      <xdr:colOff>114300</xdr:colOff>
      <xdr:row>1</xdr:row>
      <xdr:rowOff>15240</xdr:rowOff>
    </xdr:to>
    <xdr:sp macro="" textlink="">
      <xdr:nvSpPr>
        <xdr:cNvPr id="13357" name="Line 3">
          <a:extLst>
            <a:ext uri="{FF2B5EF4-FFF2-40B4-BE49-F238E27FC236}">
              <a16:creationId xmlns:a16="http://schemas.microsoft.com/office/drawing/2014/main" id="{F2BAE5F3-935B-4346-A5B6-2401B8B2FF59}"/>
            </a:ext>
          </a:extLst>
        </xdr:cNvPr>
        <xdr:cNvSpPr>
          <a:spLocks noChangeShapeType="1"/>
        </xdr:cNvSpPr>
      </xdr:nvSpPr>
      <xdr:spPr bwMode="auto">
        <a:xfrm flipH="1">
          <a:off x="8420100" y="1524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243840</xdr:colOff>
      <xdr:row>0</xdr:row>
      <xdr:rowOff>15240</xdr:rowOff>
    </xdr:from>
    <xdr:to>
      <xdr:col>0</xdr:col>
      <xdr:colOff>243840</xdr:colOff>
      <xdr:row>1</xdr:row>
      <xdr:rowOff>15240</xdr:rowOff>
    </xdr:to>
    <xdr:sp macro="" textlink="">
      <xdr:nvSpPr>
        <xdr:cNvPr id="13358" name="Line 4">
          <a:extLst>
            <a:ext uri="{FF2B5EF4-FFF2-40B4-BE49-F238E27FC236}">
              <a16:creationId xmlns:a16="http://schemas.microsoft.com/office/drawing/2014/main" id="{6195B1B0-D879-4257-9695-9A776694CFC5}"/>
            </a:ext>
          </a:extLst>
        </xdr:cNvPr>
        <xdr:cNvSpPr>
          <a:spLocks noChangeShapeType="1"/>
        </xdr:cNvSpPr>
      </xdr:nvSpPr>
      <xdr:spPr bwMode="auto">
        <a:xfrm flipH="1">
          <a:off x="243840" y="1524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144780</xdr:colOff>
      <xdr:row>0</xdr:row>
      <xdr:rowOff>0</xdr:rowOff>
    </xdr:from>
    <xdr:to>
      <xdr:col>0</xdr:col>
      <xdr:colOff>144780</xdr:colOff>
      <xdr:row>1</xdr:row>
      <xdr:rowOff>0</xdr:rowOff>
    </xdr:to>
    <xdr:sp macro="" textlink="">
      <xdr:nvSpPr>
        <xdr:cNvPr id="13359" name="Line 5">
          <a:extLst>
            <a:ext uri="{FF2B5EF4-FFF2-40B4-BE49-F238E27FC236}">
              <a16:creationId xmlns:a16="http://schemas.microsoft.com/office/drawing/2014/main" id="{87669310-6B25-442A-BF18-2D0AFC2549C8}"/>
            </a:ext>
          </a:extLst>
        </xdr:cNvPr>
        <xdr:cNvSpPr>
          <a:spLocks noChangeShapeType="1"/>
        </xdr:cNvSpPr>
      </xdr:nvSpPr>
      <xdr:spPr bwMode="auto">
        <a:xfrm flipH="1">
          <a:off x="144780" y="0"/>
          <a:ext cx="0" cy="304800"/>
        </a:xfrm>
        <a:prstGeom prst="line">
          <a:avLst/>
        </a:prstGeom>
        <a:noFill/>
        <a:ln w="38100">
          <a:solidFill>
            <a:srgbClr val="FFFFFF"/>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88"/>
  <sheetViews>
    <sheetView tabSelected="1" showWhiteSpace="0" zoomScaleNormal="100" zoomScaleSheetLayoutView="85" workbookViewId="0">
      <selection activeCell="G39" sqref="G39:AB41"/>
    </sheetView>
  </sheetViews>
  <sheetFormatPr defaultColWidth="3.625" defaultRowHeight="13.5" x14ac:dyDescent="0.15"/>
  <cols>
    <col min="1" max="5" width="4.625" style="1" customWidth="1"/>
    <col min="6" max="6" width="7.125" style="1" customWidth="1"/>
    <col min="7" max="12" width="3.875" style="1" customWidth="1"/>
    <col min="13" max="17" width="3.625" style="1" customWidth="1"/>
    <col min="18" max="18" width="1.375" style="1" customWidth="1"/>
    <col min="19" max="19" width="3.625" style="1" customWidth="1"/>
    <col min="20" max="25" width="3.875" style="1" customWidth="1"/>
    <col min="26" max="27" width="3.625" style="1"/>
    <col min="28" max="28" width="4.125" style="1" bestFit="1" customWidth="1"/>
    <col min="29" max="29" width="5.5" style="1" customWidth="1"/>
    <col min="30" max="32" width="3.625" style="1"/>
    <col min="33" max="33" width="8.375" style="1" bestFit="1" customWidth="1"/>
    <col min="34" max="16384" width="3.625" style="1"/>
  </cols>
  <sheetData>
    <row r="1" spans="1:32" ht="24" customHeight="1" x14ac:dyDescent="0.15">
      <c r="A1" s="390" t="s">
        <v>167</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55"/>
    </row>
    <row r="2" spans="1:32" ht="8.1" customHeight="1" x14ac:dyDescent="0.15"/>
    <row r="3" spans="1:32" ht="12.75" customHeight="1" x14ac:dyDescent="0.15">
      <c r="O3" s="2" t="s">
        <v>6</v>
      </c>
      <c r="P3" s="392"/>
      <c r="Q3" s="392"/>
      <c r="R3" s="392"/>
      <c r="S3" s="392"/>
      <c r="T3" s="392"/>
      <c r="U3" s="392"/>
      <c r="V3" s="1" t="s">
        <v>4</v>
      </c>
      <c r="Y3" s="2" t="s">
        <v>5</v>
      </c>
      <c r="Z3" s="393"/>
      <c r="AA3" s="393"/>
      <c r="AB3" s="393"/>
      <c r="AC3" s="393"/>
      <c r="AD3" s="393"/>
      <c r="AE3" s="1" t="s">
        <v>4</v>
      </c>
    </row>
    <row r="4" spans="1:32" ht="15" customHeight="1" x14ac:dyDescent="0.15">
      <c r="A4" s="3" t="s">
        <v>2</v>
      </c>
      <c r="B4" s="4"/>
      <c r="C4" s="4"/>
      <c r="AC4" s="247"/>
      <c r="AD4" s="234"/>
      <c r="AE4" s="235"/>
    </row>
    <row r="5" spans="1:32" ht="21.75" customHeight="1" x14ac:dyDescent="0.15">
      <c r="A5" s="394" t="s">
        <v>3</v>
      </c>
      <c r="B5" s="394"/>
      <c r="C5" s="394"/>
      <c r="D5" s="394"/>
      <c r="E5" s="394"/>
      <c r="F5" s="394"/>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row>
    <row r="6" spans="1:32" ht="15" customHeight="1" x14ac:dyDescent="0.1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2" ht="15" customHeight="1" x14ac:dyDescent="0.15">
      <c r="A7" s="3" t="s">
        <v>59</v>
      </c>
      <c r="B7" s="4"/>
      <c r="C7" s="4"/>
      <c r="P7" s="5"/>
      <c r="Q7" s="6"/>
      <c r="R7" s="6"/>
      <c r="S7" s="7" t="s">
        <v>91</v>
      </c>
      <c r="T7" s="7"/>
      <c r="U7" s="7"/>
      <c r="V7" s="7"/>
      <c r="W7" s="7"/>
      <c r="X7" s="7"/>
      <c r="Y7" s="7"/>
      <c r="Z7" s="7"/>
      <c r="AA7" s="6"/>
      <c r="AB7" s="111" t="str">
        <f>IF(O30 &lt;&gt; "",IF(T9&gt;1000,INT((T9-1)/3000)+1,""),IF(T9&gt;1000,INT((T9-1)/5000)+1,""))</f>
        <v/>
      </c>
      <c r="AC7" s="6"/>
      <c r="AD7" s="6"/>
      <c r="AE7" s="6"/>
    </row>
    <row r="8" spans="1:32" s="16" customFormat="1" ht="12.75" customHeight="1" x14ac:dyDescent="0.15">
      <c r="A8" s="9" t="s">
        <v>8</v>
      </c>
      <c r="B8" s="10"/>
      <c r="C8" s="10"/>
      <c r="D8" s="10"/>
      <c r="E8" s="10"/>
      <c r="F8" s="10"/>
      <c r="G8" s="10"/>
      <c r="H8" s="10"/>
      <c r="I8" s="10"/>
      <c r="J8" s="10"/>
      <c r="K8" s="10"/>
      <c r="L8" s="10"/>
      <c r="M8" s="10"/>
      <c r="N8" s="10"/>
      <c r="O8" s="11"/>
      <c r="P8" s="12" t="s">
        <v>0</v>
      </c>
      <c r="Q8" s="13"/>
      <c r="R8" s="109"/>
      <c r="S8" s="14"/>
      <c r="T8" s="357" t="s">
        <v>12</v>
      </c>
      <c r="U8" s="396"/>
      <c r="V8" s="397"/>
      <c r="W8" s="14"/>
      <c r="X8" s="357" t="s">
        <v>86</v>
      </c>
      <c r="Y8" s="358"/>
      <c r="Z8" s="359"/>
      <c r="AA8" s="15"/>
      <c r="AB8" s="357" t="s">
        <v>87</v>
      </c>
      <c r="AC8" s="398"/>
      <c r="AD8" s="399"/>
      <c r="AE8" s="6"/>
    </row>
    <row r="9" spans="1:32" ht="15" customHeight="1" x14ac:dyDescent="0.15">
      <c r="A9" s="9" t="s">
        <v>133</v>
      </c>
      <c r="B9" s="10"/>
      <c r="C9" s="10"/>
      <c r="D9" s="10"/>
      <c r="E9" s="10"/>
      <c r="F9" s="10" t="str">
        <f>IF($T$9&gt;5000,"端末台数に5000台以上が入力されています。","")</f>
        <v/>
      </c>
      <c r="G9" s="10"/>
      <c r="H9" s="10"/>
      <c r="I9" s="10"/>
      <c r="J9" s="10"/>
      <c r="K9" s="10"/>
      <c r="L9" s="10"/>
      <c r="M9" s="10"/>
      <c r="N9" s="10"/>
      <c r="O9" s="376"/>
      <c r="P9" s="377"/>
      <c r="Q9" s="378"/>
      <c r="R9" s="109"/>
      <c r="S9" s="14"/>
      <c r="T9" s="366"/>
      <c r="U9" s="367"/>
      <c r="V9" s="368"/>
      <c r="W9" s="14"/>
      <c r="X9" s="366"/>
      <c r="Y9" s="367"/>
      <c r="Z9" s="368"/>
      <c r="AA9" s="17"/>
      <c r="AB9" s="366"/>
      <c r="AC9" s="367"/>
      <c r="AD9" s="368"/>
      <c r="AE9" s="18"/>
    </row>
    <row r="10" spans="1:32" ht="15" customHeight="1" x14ac:dyDescent="0.15">
      <c r="A10" s="9" t="s">
        <v>51</v>
      </c>
      <c r="B10" s="10"/>
      <c r="C10" s="10"/>
      <c r="D10" s="10"/>
      <c r="E10" s="10"/>
      <c r="F10" s="10"/>
      <c r="G10" s="10"/>
      <c r="H10" s="10"/>
      <c r="I10" s="10"/>
      <c r="J10" s="10"/>
      <c r="K10" s="10"/>
      <c r="L10" s="10"/>
      <c r="M10" s="10"/>
      <c r="N10" s="10"/>
      <c r="O10" s="376"/>
      <c r="P10" s="377"/>
      <c r="Q10" s="378"/>
      <c r="R10" s="109"/>
      <c r="S10" s="14"/>
      <c r="T10" s="372"/>
      <c r="U10" s="373"/>
      <c r="V10" s="374"/>
      <c r="W10" s="14"/>
      <c r="X10" s="372"/>
      <c r="Y10" s="373"/>
      <c r="Z10" s="374"/>
      <c r="AA10" s="17"/>
      <c r="AB10" s="372"/>
      <c r="AC10" s="373"/>
      <c r="AD10" s="374"/>
      <c r="AE10" s="18"/>
    </row>
    <row r="11" spans="1:32" ht="15" customHeight="1" x14ac:dyDescent="0.15">
      <c r="A11" s="105"/>
      <c r="B11" s="106"/>
      <c r="C11" s="106"/>
      <c r="D11" s="106"/>
      <c r="E11" s="106"/>
      <c r="F11" s="106"/>
      <c r="G11" s="106"/>
      <c r="H11" s="106"/>
      <c r="I11" s="106"/>
      <c r="J11" s="106"/>
      <c r="K11" s="106"/>
      <c r="L11" s="106"/>
      <c r="M11" s="106"/>
      <c r="N11" s="106"/>
      <c r="O11" s="159"/>
      <c r="P11" s="383"/>
      <c r="Q11" s="383"/>
      <c r="R11" s="109"/>
      <c r="S11" s="14"/>
      <c r="T11" s="88">
        <f>IF(T9&lt;&gt;"",T9,0)</f>
        <v>0</v>
      </c>
      <c r="U11" s="19"/>
      <c r="V11" s="20" t="s">
        <v>9</v>
      </c>
      <c r="W11" s="14"/>
      <c r="X11" s="88">
        <f>IF(X9&lt;&gt;"",X9,0)</f>
        <v>0</v>
      </c>
      <c r="Y11" s="19" t="s">
        <v>96</v>
      </c>
      <c r="Z11" s="20" t="s">
        <v>16</v>
      </c>
      <c r="AA11" s="21"/>
      <c r="AB11" s="88">
        <f>IF(AB9&lt;&gt;"",AB9,0)</f>
        <v>0</v>
      </c>
      <c r="AC11" s="19"/>
      <c r="AD11" s="20" t="s">
        <v>16</v>
      </c>
      <c r="AE11" s="18"/>
    </row>
    <row r="12" spans="1:32" ht="17.100000000000001" customHeight="1" x14ac:dyDescent="0.15">
      <c r="A12" s="8"/>
      <c r="B12" s="14"/>
      <c r="C12" s="14"/>
      <c r="D12" s="14"/>
      <c r="E12" s="14"/>
      <c r="F12" s="14"/>
      <c r="G12" s="14"/>
      <c r="H12" s="14"/>
      <c r="I12" s="14"/>
      <c r="J12" s="14"/>
      <c r="K12" s="14"/>
      <c r="L12" s="6"/>
      <c r="M12" s="5"/>
      <c r="N12" s="6"/>
      <c r="O12" s="5"/>
      <c r="P12" s="5"/>
      <c r="Q12" s="14"/>
      <c r="R12" s="83"/>
      <c r="S12" s="14"/>
      <c r="T12" s="379" t="s">
        <v>95</v>
      </c>
      <c r="U12" s="380"/>
      <c r="V12" s="381"/>
      <c r="W12" s="384" t="s">
        <v>108</v>
      </c>
      <c r="X12" s="384"/>
      <c r="Y12" s="384"/>
      <c r="Z12" s="384"/>
      <c r="AA12" s="384"/>
      <c r="AB12" s="384"/>
      <c r="AC12" s="384"/>
      <c r="AD12" s="384"/>
      <c r="AE12" s="384"/>
    </row>
    <row r="13" spans="1:32" ht="17.100000000000001" customHeight="1" x14ac:dyDescent="0.15">
      <c r="A13" s="8"/>
      <c r="B13" s="14"/>
      <c r="C13" s="14"/>
      <c r="D13" s="14"/>
      <c r="E13" s="14"/>
      <c r="F13" s="14"/>
      <c r="G13" s="14"/>
      <c r="H13" s="14"/>
      <c r="I13" s="14"/>
      <c r="J13" s="99" t="str">
        <f>IF($T$13&lt;&gt;"",IF($T$13&lt;1,"※安全係数に１未満を入力すると、１で計算されます。",""),"")</f>
        <v/>
      </c>
      <c r="K13" s="98"/>
      <c r="L13" s="6"/>
      <c r="M13" s="5"/>
      <c r="N13" s="6"/>
      <c r="O13" s="5"/>
      <c r="P13" s="5"/>
      <c r="Q13" s="14"/>
      <c r="R13" s="83"/>
      <c r="S13" s="14"/>
      <c r="T13" s="366"/>
      <c r="U13" s="385"/>
      <c r="V13" s="386"/>
      <c r="W13" s="384"/>
      <c r="X13" s="384"/>
      <c r="Y13" s="384"/>
      <c r="Z13" s="384"/>
      <c r="AA13" s="384"/>
      <c r="AB13" s="384"/>
      <c r="AC13" s="384"/>
      <c r="AD13" s="384"/>
      <c r="AE13" s="384"/>
    </row>
    <row r="14" spans="1:32" ht="15" customHeight="1" x14ac:dyDescent="0.15">
      <c r="A14" s="3" t="s">
        <v>126</v>
      </c>
      <c r="B14" s="4"/>
      <c r="C14" s="4"/>
      <c r="D14" s="71"/>
      <c r="E14" s="71"/>
      <c r="F14" s="71"/>
      <c r="G14" s="71"/>
      <c r="H14" s="71"/>
      <c r="I14" s="71"/>
      <c r="J14" s="71"/>
      <c r="K14" s="71"/>
      <c r="L14" s="71"/>
      <c r="M14" s="71"/>
      <c r="N14" s="71"/>
      <c r="O14" s="71"/>
      <c r="P14" s="72"/>
      <c r="Q14" s="6"/>
      <c r="R14" s="110"/>
      <c r="S14" s="7"/>
      <c r="T14" s="387"/>
      <c r="U14" s="388"/>
      <c r="V14" s="389"/>
      <c r="W14" s="384"/>
      <c r="X14" s="384"/>
      <c r="Y14" s="384"/>
      <c r="Z14" s="384"/>
      <c r="AA14" s="384"/>
      <c r="AB14" s="384"/>
      <c r="AC14" s="384"/>
      <c r="AD14" s="384"/>
      <c r="AE14" s="384"/>
    </row>
    <row r="15" spans="1:32" s="16" customFormat="1" ht="12.75" customHeight="1" x14ac:dyDescent="0.15">
      <c r="A15" s="9" t="s">
        <v>8</v>
      </c>
      <c r="B15" s="73"/>
      <c r="C15" s="73"/>
      <c r="D15" s="73"/>
      <c r="E15" s="73"/>
      <c r="F15" s="73"/>
      <c r="G15" s="73"/>
      <c r="H15" s="73"/>
      <c r="I15" s="73"/>
      <c r="J15" s="73"/>
      <c r="K15" s="73"/>
      <c r="L15" s="73"/>
      <c r="M15" s="73"/>
      <c r="N15" s="73"/>
      <c r="O15" s="223" t="s">
        <v>0</v>
      </c>
      <c r="P15" s="263"/>
      <c r="Q15" s="264"/>
      <c r="R15" s="84"/>
      <c r="S15" s="14"/>
      <c r="T15" s="88">
        <f>IF($T$13&lt;&gt;"",IF($T$13&gt;=1,$T$13,1),1)</f>
        <v>1</v>
      </c>
      <c r="U15" s="8"/>
      <c r="V15" s="82" t="s">
        <v>88</v>
      </c>
      <c r="W15" s="384"/>
      <c r="X15" s="384"/>
      <c r="Y15" s="384"/>
      <c r="Z15" s="384"/>
      <c r="AA15" s="384"/>
      <c r="AB15" s="384"/>
      <c r="AC15" s="384"/>
      <c r="AD15" s="384"/>
      <c r="AE15" s="384"/>
    </row>
    <row r="16" spans="1:32" ht="15" customHeight="1" x14ac:dyDescent="0.15">
      <c r="A16" s="375" t="s">
        <v>82</v>
      </c>
      <c r="B16" s="375"/>
      <c r="C16" s="375"/>
      <c r="D16" s="375"/>
      <c r="E16" s="375"/>
      <c r="F16" s="375"/>
      <c r="G16" s="375"/>
      <c r="H16" s="375"/>
      <c r="I16" s="375"/>
      <c r="J16" s="375"/>
      <c r="K16" s="375"/>
      <c r="L16" s="375"/>
      <c r="M16" s="375"/>
      <c r="N16" s="375"/>
      <c r="O16" s="376"/>
      <c r="P16" s="377"/>
      <c r="Q16" s="378"/>
      <c r="R16" s="109"/>
      <c r="S16" s="7"/>
      <c r="T16" s="7"/>
      <c r="U16" s="8"/>
      <c r="V16" s="82"/>
      <c r="W16" s="384"/>
      <c r="X16" s="384"/>
      <c r="Y16" s="384"/>
      <c r="Z16" s="384"/>
      <c r="AA16" s="384"/>
      <c r="AB16" s="384"/>
      <c r="AC16" s="384"/>
      <c r="AD16" s="384"/>
      <c r="AE16" s="384"/>
    </row>
    <row r="17" spans="1:31" ht="15" customHeight="1" x14ac:dyDescent="0.15">
      <c r="A17" s="375" t="s">
        <v>83</v>
      </c>
      <c r="B17" s="375"/>
      <c r="C17" s="375"/>
      <c r="D17" s="375"/>
      <c r="E17" s="375"/>
      <c r="F17" s="375"/>
      <c r="G17" s="375"/>
      <c r="H17" s="375"/>
      <c r="I17" s="375"/>
      <c r="J17" s="375"/>
      <c r="K17" s="375"/>
      <c r="L17" s="375"/>
      <c r="M17" s="375"/>
      <c r="N17" s="375"/>
      <c r="O17" s="376"/>
      <c r="P17" s="377"/>
      <c r="Q17" s="378"/>
      <c r="R17" s="109"/>
      <c r="S17" s="7" t="s">
        <v>92</v>
      </c>
      <c r="V17" s="22"/>
      <c r="W17" s="77"/>
      <c r="X17" s="77"/>
      <c r="Y17" s="77"/>
      <c r="Z17" s="77"/>
      <c r="AA17" s="77"/>
      <c r="AB17" s="77"/>
      <c r="AC17" s="77"/>
      <c r="AD17" s="77"/>
      <c r="AE17" s="18"/>
    </row>
    <row r="18" spans="1:31" ht="12.75" customHeight="1" x14ac:dyDescent="0.15">
      <c r="A18" s="340" t="s">
        <v>81</v>
      </c>
      <c r="B18" s="188"/>
      <c r="C18" s="188"/>
      <c r="D18" s="188"/>
      <c r="E18" s="188"/>
      <c r="F18" s="188"/>
      <c r="G18" s="188"/>
      <c r="H18" s="188"/>
      <c r="I18" s="188"/>
      <c r="J18" s="188"/>
      <c r="K18" s="188"/>
      <c r="L18" s="188"/>
      <c r="M18" s="188"/>
      <c r="N18" s="189"/>
      <c r="O18" s="360"/>
      <c r="P18" s="361"/>
      <c r="Q18" s="362"/>
      <c r="R18" s="85"/>
      <c r="S18" s="7"/>
      <c r="T18" s="379" t="s">
        <v>94</v>
      </c>
      <c r="U18" s="380"/>
      <c r="V18" s="381"/>
      <c r="W18" s="77"/>
      <c r="X18" s="77"/>
      <c r="Y18" s="77"/>
      <c r="Z18" s="77"/>
      <c r="AA18" s="77"/>
      <c r="AB18" s="77"/>
      <c r="AC18" s="77"/>
      <c r="AD18" s="77"/>
      <c r="AE18" s="18"/>
    </row>
    <row r="19" spans="1:31" ht="2.25" customHeight="1" x14ac:dyDescent="0.15">
      <c r="A19" s="276"/>
      <c r="B19" s="191"/>
      <c r="C19" s="191"/>
      <c r="D19" s="191"/>
      <c r="E19" s="191"/>
      <c r="F19" s="191"/>
      <c r="G19" s="191"/>
      <c r="H19" s="191"/>
      <c r="I19" s="191"/>
      <c r="J19" s="191"/>
      <c r="K19" s="191"/>
      <c r="L19" s="191"/>
      <c r="M19" s="191"/>
      <c r="N19" s="192"/>
      <c r="O19" s="363"/>
      <c r="P19" s="364"/>
      <c r="Q19" s="365"/>
      <c r="R19" s="85"/>
      <c r="S19" s="14"/>
      <c r="T19" s="366"/>
      <c r="U19" s="367"/>
      <c r="V19" s="368"/>
      <c r="W19" s="14"/>
      <c r="X19" s="19"/>
      <c r="Y19" s="19"/>
      <c r="Z19" s="22"/>
      <c r="AA19" s="21"/>
      <c r="AB19" s="19"/>
      <c r="AC19" s="19"/>
      <c r="AD19" s="22"/>
      <c r="AE19" s="22"/>
    </row>
    <row r="20" spans="1:31" ht="15.75" customHeight="1" x14ac:dyDescent="0.15">
      <c r="A20" s="382" t="s">
        <v>97</v>
      </c>
      <c r="B20" s="382"/>
      <c r="C20" s="382"/>
      <c r="D20" s="382"/>
      <c r="E20" s="382"/>
      <c r="F20" s="382"/>
      <c r="G20" s="382"/>
      <c r="H20" s="382"/>
      <c r="I20" s="382"/>
      <c r="J20" s="382"/>
      <c r="K20" s="382"/>
      <c r="L20" s="382"/>
      <c r="M20" s="382"/>
      <c r="N20" s="382"/>
      <c r="O20" s="376"/>
      <c r="P20" s="377"/>
      <c r="Q20" s="378"/>
      <c r="R20" s="86">
        <f>IF(O20&lt;&gt;"",0.5,1)</f>
        <v>1</v>
      </c>
      <c r="S20" s="14"/>
      <c r="T20" s="369"/>
      <c r="U20" s="370"/>
      <c r="V20" s="371"/>
      <c r="W20" s="14"/>
      <c r="X20" s="19"/>
      <c r="Y20" s="19"/>
      <c r="Z20" s="22"/>
      <c r="AA20" s="21"/>
      <c r="AB20" s="19"/>
      <c r="AC20" s="19"/>
      <c r="AD20" s="22"/>
      <c r="AE20" s="22"/>
    </row>
    <row r="21" spans="1:31" ht="9.75" customHeight="1" x14ac:dyDescent="0.15">
      <c r="A21" s="61"/>
      <c r="B21" s="61"/>
      <c r="C21" s="61"/>
      <c r="D21" s="61"/>
      <c r="E21" s="61"/>
      <c r="F21" s="61"/>
      <c r="G21" s="61"/>
      <c r="H21" s="61"/>
      <c r="I21" s="61"/>
      <c r="J21" s="61"/>
      <c r="K21" s="61"/>
      <c r="L21" s="61"/>
      <c r="M21" s="61"/>
      <c r="N21" s="61"/>
      <c r="O21" s="78"/>
      <c r="P21" s="78"/>
      <c r="Q21" s="78"/>
      <c r="R21" s="78"/>
      <c r="S21" s="14"/>
      <c r="T21" s="372"/>
      <c r="U21" s="373"/>
      <c r="V21" s="374"/>
      <c r="W21" s="14"/>
      <c r="X21" s="19"/>
      <c r="Y21" s="19"/>
      <c r="Z21" s="22"/>
      <c r="AA21" s="21"/>
      <c r="AB21" s="19"/>
      <c r="AC21" s="19"/>
      <c r="AD21" s="22"/>
      <c r="AE21" s="22"/>
    </row>
    <row r="22" spans="1:31" ht="15" customHeight="1" x14ac:dyDescent="0.15">
      <c r="A22" s="3" t="s">
        <v>127</v>
      </c>
      <c r="B22" s="4"/>
      <c r="C22" s="4"/>
      <c r="P22" s="5"/>
      <c r="Q22" s="6"/>
      <c r="R22" s="110"/>
      <c r="S22" s="7"/>
      <c r="T22" s="88">
        <f>IF(T19&lt;&gt;"",T19,0)</f>
        <v>0</v>
      </c>
      <c r="U22" s="8"/>
      <c r="V22" s="82" t="s">
        <v>93</v>
      </c>
      <c r="W22" s="7"/>
      <c r="X22" s="8"/>
      <c r="Y22" s="23"/>
      <c r="Z22" s="23"/>
      <c r="AA22" s="6"/>
      <c r="AB22" s="8"/>
      <c r="AC22" s="23"/>
      <c r="AD22" s="23"/>
      <c r="AE22" s="6"/>
    </row>
    <row r="23" spans="1:31" s="16" customFormat="1" ht="12.75" customHeight="1" x14ac:dyDescent="0.15">
      <c r="A23" s="9" t="s">
        <v>8</v>
      </c>
      <c r="B23" s="10"/>
      <c r="C23" s="10"/>
      <c r="D23" s="10"/>
      <c r="E23" s="10"/>
      <c r="F23" s="10"/>
      <c r="G23" s="10"/>
      <c r="H23" s="10"/>
      <c r="I23" s="10"/>
      <c r="J23" s="10"/>
      <c r="K23" s="10"/>
      <c r="L23" s="10"/>
      <c r="M23" s="10"/>
      <c r="N23" s="10"/>
      <c r="O23" s="223" t="s">
        <v>0</v>
      </c>
      <c r="P23" s="198"/>
      <c r="Q23" s="172"/>
      <c r="R23" s="109"/>
      <c r="S23" s="14"/>
      <c r="T23" s="354" t="s">
        <v>109</v>
      </c>
      <c r="U23" s="355"/>
      <c r="V23" s="356"/>
      <c r="W23" s="14"/>
      <c r="X23" s="357" t="s">
        <v>40</v>
      </c>
      <c r="Y23" s="358"/>
      <c r="Z23" s="359"/>
      <c r="AA23" s="24"/>
      <c r="AB23" s="357" t="s">
        <v>50</v>
      </c>
      <c r="AC23" s="358"/>
      <c r="AD23" s="359"/>
      <c r="AE23" s="6"/>
    </row>
    <row r="24" spans="1:31" ht="15" customHeight="1" x14ac:dyDescent="0.15">
      <c r="A24" s="336" t="s">
        <v>136</v>
      </c>
      <c r="B24" s="336"/>
      <c r="C24" s="336"/>
      <c r="D24" s="336"/>
      <c r="E24" s="336"/>
      <c r="F24" s="336"/>
      <c r="G24" s="336"/>
      <c r="H24" s="336"/>
      <c r="I24" s="336"/>
      <c r="J24" s="336"/>
      <c r="K24" s="336"/>
      <c r="L24" s="336"/>
      <c r="M24" s="336"/>
      <c r="N24" s="336"/>
      <c r="O24" s="360"/>
      <c r="P24" s="361"/>
      <c r="Q24" s="362"/>
      <c r="R24" s="85"/>
      <c r="S24" s="14"/>
      <c r="T24" s="366"/>
      <c r="U24" s="367"/>
      <c r="V24" s="368"/>
      <c r="W24" s="14"/>
      <c r="X24" s="366"/>
      <c r="Y24" s="367"/>
      <c r="Z24" s="368"/>
      <c r="AA24" s="25"/>
      <c r="AB24" s="366"/>
      <c r="AC24" s="367"/>
      <c r="AD24" s="368"/>
      <c r="AE24" s="18"/>
    </row>
    <row r="25" spans="1:31" ht="7.5" customHeight="1" x14ac:dyDescent="0.15">
      <c r="A25" s="337"/>
      <c r="B25" s="337"/>
      <c r="C25" s="337"/>
      <c r="D25" s="337"/>
      <c r="E25" s="337"/>
      <c r="F25" s="337"/>
      <c r="G25" s="337"/>
      <c r="H25" s="337"/>
      <c r="I25" s="337"/>
      <c r="J25" s="337"/>
      <c r="K25" s="337"/>
      <c r="L25" s="337"/>
      <c r="M25" s="337"/>
      <c r="N25" s="337"/>
      <c r="O25" s="363"/>
      <c r="P25" s="364"/>
      <c r="Q25" s="365"/>
      <c r="R25" s="85"/>
      <c r="S25" s="14"/>
      <c r="T25" s="369"/>
      <c r="U25" s="370"/>
      <c r="V25" s="371"/>
      <c r="W25" s="14"/>
      <c r="X25" s="369"/>
      <c r="Y25" s="370"/>
      <c r="Z25" s="371"/>
      <c r="AA25" s="25"/>
      <c r="AB25" s="369"/>
      <c r="AC25" s="370"/>
      <c r="AD25" s="371"/>
      <c r="AE25" s="18"/>
    </row>
    <row r="26" spans="1:31" ht="13.5" customHeight="1" x14ac:dyDescent="0.15">
      <c r="A26" s="336" t="s">
        <v>137</v>
      </c>
      <c r="B26" s="336"/>
      <c r="C26" s="336"/>
      <c r="D26" s="336"/>
      <c r="E26" s="336"/>
      <c r="F26" s="336"/>
      <c r="G26" s="336"/>
      <c r="H26" s="336"/>
      <c r="I26" s="336"/>
      <c r="J26" s="336"/>
      <c r="K26" s="336"/>
      <c r="L26" s="336"/>
      <c r="M26" s="336"/>
      <c r="N26" s="336"/>
      <c r="O26" s="360"/>
      <c r="P26" s="361"/>
      <c r="Q26" s="362"/>
      <c r="R26" s="85"/>
      <c r="S26" s="14"/>
      <c r="T26" s="372"/>
      <c r="U26" s="373"/>
      <c r="V26" s="374"/>
      <c r="W26" s="14"/>
      <c r="X26" s="372"/>
      <c r="Y26" s="373"/>
      <c r="Z26" s="374"/>
      <c r="AA26" s="25"/>
      <c r="AB26" s="372"/>
      <c r="AC26" s="373"/>
      <c r="AD26" s="374"/>
      <c r="AE26" s="18"/>
    </row>
    <row r="27" spans="1:31" ht="11.25" customHeight="1" x14ac:dyDescent="0.15">
      <c r="A27" s="337"/>
      <c r="B27" s="337"/>
      <c r="C27" s="337"/>
      <c r="D27" s="337"/>
      <c r="E27" s="337"/>
      <c r="F27" s="337"/>
      <c r="G27" s="337"/>
      <c r="H27" s="337"/>
      <c r="I27" s="337"/>
      <c r="J27" s="337"/>
      <c r="K27" s="337"/>
      <c r="L27" s="337"/>
      <c r="M27" s="337"/>
      <c r="N27" s="337"/>
      <c r="O27" s="363"/>
      <c r="P27" s="364"/>
      <c r="Q27" s="365"/>
      <c r="R27" s="85"/>
      <c r="S27" s="14"/>
      <c r="T27" s="88">
        <f>IF(T24&lt;&gt;"",T24,0)</f>
        <v>0</v>
      </c>
      <c r="V27" s="79" t="s">
        <v>39</v>
      </c>
      <c r="W27" s="80"/>
      <c r="X27" s="88">
        <f>IF(X24&lt;&gt;"",X24,0)</f>
        <v>0</v>
      </c>
      <c r="Y27" s="81"/>
      <c r="Z27" s="79" t="s">
        <v>46</v>
      </c>
      <c r="AA27" s="21"/>
      <c r="AB27" s="88">
        <f>IF(AB24&lt;&gt;"",AB24,0)</f>
        <v>0</v>
      </c>
      <c r="AC27" s="19"/>
      <c r="AD27" s="79" t="s">
        <v>16</v>
      </c>
      <c r="AE27" s="18"/>
    </row>
    <row r="28" spans="1:31" ht="15" customHeight="1" x14ac:dyDescent="0.15">
      <c r="A28" s="336" t="s">
        <v>128</v>
      </c>
      <c r="B28" s="336"/>
      <c r="C28" s="336"/>
      <c r="D28" s="336"/>
      <c r="E28" s="336"/>
      <c r="F28" s="336"/>
      <c r="G28" s="336"/>
      <c r="H28" s="336"/>
      <c r="I28" s="336"/>
      <c r="J28" s="336"/>
      <c r="K28" s="336"/>
      <c r="L28" s="336"/>
      <c r="M28" s="336"/>
      <c r="N28" s="336"/>
      <c r="O28" s="338"/>
      <c r="P28" s="338"/>
      <c r="Q28" s="338"/>
      <c r="R28" s="85"/>
      <c r="S28" s="14"/>
      <c r="V28" s="22"/>
      <c r="W28" s="14"/>
      <c r="X28" s="19"/>
      <c r="Y28" s="19"/>
      <c r="Z28" s="22"/>
      <c r="AA28" s="21"/>
      <c r="AB28" s="19"/>
      <c r="AC28" s="19"/>
      <c r="AD28" s="22"/>
      <c r="AE28" s="18"/>
    </row>
    <row r="29" spans="1:31" ht="9.75" customHeight="1" x14ac:dyDescent="0.15">
      <c r="A29" s="337"/>
      <c r="B29" s="337"/>
      <c r="C29" s="337"/>
      <c r="D29" s="337"/>
      <c r="E29" s="337"/>
      <c r="F29" s="337"/>
      <c r="G29" s="337"/>
      <c r="H29" s="337"/>
      <c r="I29" s="337"/>
      <c r="J29" s="337"/>
      <c r="K29" s="337"/>
      <c r="L29" s="337"/>
      <c r="M29" s="337"/>
      <c r="N29" s="337"/>
      <c r="O29" s="339"/>
      <c r="P29" s="339"/>
      <c r="Q29" s="339"/>
      <c r="R29" s="85"/>
      <c r="S29" s="14"/>
      <c r="V29" s="22"/>
      <c r="W29" s="14"/>
      <c r="X29" s="19"/>
      <c r="Y29" s="19"/>
      <c r="Z29" s="22"/>
      <c r="AA29" s="21"/>
      <c r="AB29" s="19"/>
      <c r="AC29" s="19"/>
      <c r="AD29" s="22"/>
      <c r="AE29" s="18"/>
    </row>
    <row r="30" spans="1:31" ht="15" customHeight="1" x14ac:dyDescent="0.15">
      <c r="A30" s="340" t="s">
        <v>160</v>
      </c>
      <c r="B30" s="188"/>
      <c r="C30" s="188"/>
      <c r="D30" s="188"/>
      <c r="E30" s="188"/>
      <c r="F30" s="188"/>
      <c r="G30" s="188"/>
      <c r="H30" s="188"/>
      <c r="I30" s="188"/>
      <c r="J30" s="188"/>
      <c r="K30" s="188"/>
      <c r="L30" s="188"/>
      <c r="M30" s="188"/>
      <c r="N30" s="189"/>
      <c r="O30" s="338"/>
      <c r="P30" s="338"/>
      <c r="Q30" s="338"/>
      <c r="R30" s="85"/>
      <c r="S30" s="14"/>
      <c r="V30" s="22"/>
      <c r="W30" s="14"/>
      <c r="X30" s="19"/>
      <c r="Y30" s="19"/>
      <c r="Z30" s="22"/>
      <c r="AA30" s="21"/>
      <c r="AB30" s="19"/>
      <c r="AC30" s="19"/>
      <c r="AD30" s="22"/>
      <c r="AE30" s="18"/>
    </row>
    <row r="31" spans="1:31" ht="9.75" customHeight="1" x14ac:dyDescent="0.15">
      <c r="A31" s="276"/>
      <c r="B31" s="191"/>
      <c r="C31" s="191"/>
      <c r="D31" s="191"/>
      <c r="E31" s="191"/>
      <c r="F31" s="191"/>
      <c r="G31" s="191"/>
      <c r="H31" s="191"/>
      <c r="I31" s="191"/>
      <c r="J31" s="191"/>
      <c r="K31" s="191"/>
      <c r="L31" s="191"/>
      <c r="M31" s="191"/>
      <c r="N31" s="192"/>
      <c r="O31" s="339"/>
      <c r="P31" s="339"/>
      <c r="Q31" s="339"/>
      <c r="R31" s="85"/>
      <c r="S31" s="14"/>
      <c r="V31" s="22"/>
      <c r="W31" s="14"/>
      <c r="X31" s="19"/>
      <c r="Y31" s="19"/>
      <c r="Z31" s="22"/>
      <c r="AA31" s="21"/>
      <c r="AB31" s="19"/>
      <c r="AC31" s="19"/>
      <c r="AD31" s="22"/>
      <c r="AE31" s="18"/>
    </row>
    <row r="32" spans="1:31" ht="10.5" customHeight="1" x14ac:dyDescent="0.15">
      <c r="A32" s="90" t="s">
        <v>110</v>
      </c>
      <c r="B32" s="74"/>
      <c r="C32" s="74"/>
      <c r="D32" s="74"/>
      <c r="E32" s="74"/>
      <c r="F32" s="74"/>
      <c r="G32" s="74"/>
      <c r="H32" s="74"/>
      <c r="I32" s="74"/>
      <c r="J32" s="74"/>
      <c r="K32" s="74"/>
      <c r="L32" s="74"/>
      <c r="M32" s="74"/>
      <c r="N32" s="74"/>
      <c r="T32" s="26"/>
      <c r="U32" s="26"/>
      <c r="V32" s="14"/>
      <c r="W32" s="14"/>
      <c r="X32" s="19"/>
      <c r="Y32" s="19"/>
      <c r="Z32" s="22"/>
      <c r="AA32" s="21"/>
      <c r="AB32" s="19"/>
      <c r="AC32" s="19"/>
      <c r="AD32" s="22"/>
      <c r="AE32" s="22"/>
    </row>
    <row r="33" spans="1:31" ht="10.5" customHeight="1" x14ac:dyDescent="0.15"/>
    <row r="34" spans="1:31" ht="4.5" customHeight="1" x14ac:dyDescent="0.15"/>
    <row r="35" spans="1:31" ht="14.25" customHeight="1" x14ac:dyDescent="0.15"/>
    <row r="36" spans="1:31" ht="15" customHeight="1" x14ac:dyDescent="0.15">
      <c r="A36" s="3" t="s">
        <v>34</v>
      </c>
      <c r="B36" s="4"/>
      <c r="C36" s="4"/>
      <c r="W36" s="6"/>
      <c r="X36" s="6"/>
      <c r="Y36" s="5"/>
      <c r="Z36" s="6"/>
      <c r="AB36" s="8"/>
      <c r="AC36" s="8"/>
      <c r="AD36" s="8"/>
      <c r="AE36" s="8"/>
    </row>
    <row r="37" spans="1:31" s="27" customFormat="1" ht="12.75" customHeight="1" x14ac:dyDescent="0.15">
      <c r="A37" s="195" t="s">
        <v>7</v>
      </c>
      <c r="B37" s="195"/>
      <c r="C37" s="195"/>
      <c r="D37" s="195"/>
      <c r="E37" s="195"/>
      <c r="F37" s="195"/>
      <c r="G37" s="195" t="s">
        <v>8</v>
      </c>
      <c r="H37" s="195"/>
      <c r="I37" s="195"/>
      <c r="J37" s="195"/>
      <c r="K37" s="195"/>
      <c r="L37" s="195"/>
      <c r="M37" s="195"/>
      <c r="N37" s="195"/>
      <c r="O37" s="195"/>
      <c r="P37" s="195"/>
      <c r="Q37" s="195"/>
      <c r="R37" s="195"/>
      <c r="S37" s="195"/>
      <c r="T37" s="195"/>
      <c r="U37" s="195"/>
      <c r="V37" s="195"/>
      <c r="W37" s="195"/>
      <c r="X37" s="195"/>
      <c r="Y37" s="195"/>
      <c r="Z37" s="195"/>
      <c r="AA37" s="195"/>
      <c r="AB37" s="195"/>
      <c r="AC37" s="195" t="s">
        <v>0</v>
      </c>
      <c r="AD37" s="195"/>
      <c r="AE37" s="195"/>
    </row>
    <row r="38" spans="1:31" s="26" customFormat="1" ht="4.3499999999999996" customHeight="1" x14ac:dyDescent="0.15">
      <c r="A38" s="28"/>
      <c r="B38" s="29"/>
      <c r="C38" s="29"/>
      <c r="D38" s="30"/>
      <c r="E38" s="30"/>
      <c r="F38" s="30"/>
      <c r="AB38" s="8"/>
      <c r="AC38" s="8"/>
      <c r="AD38" s="8"/>
      <c r="AE38" s="8"/>
    </row>
    <row r="39" spans="1:31" ht="28.5" customHeight="1" x14ac:dyDescent="0.15">
      <c r="A39" s="333" t="s">
        <v>18</v>
      </c>
      <c r="B39" s="334"/>
      <c r="C39" s="334"/>
      <c r="D39" s="334"/>
      <c r="E39" s="334"/>
      <c r="F39" s="335"/>
      <c r="G39" s="275" t="s">
        <v>169</v>
      </c>
      <c r="H39" s="343"/>
      <c r="I39" s="343"/>
      <c r="J39" s="343"/>
      <c r="K39" s="343"/>
      <c r="L39" s="343"/>
      <c r="M39" s="343"/>
      <c r="N39" s="343"/>
      <c r="O39" s="343"/>
      <c r="P39" s="343"/>
      <c r="Q39" s="343"/>
      <c r="R39" s="343"/>
      <c r="S39" s="343"/>
      <c r="T39" s="343"/>
      <c r="U39" s="343"/>
      <c r="V39" s="343"/>
      <c r="W39" s="343"/>
      <c r="X39" s="343"/>
      <c r="Y39" s="343"/>
      <c r="Z39" s="343"/>
      <c r="AA39" s="343"/>
      <c r="AB39" s="344"/>
      <c r="AC39" s="307"/>
      <c r="AD39" s="308"/>
      <c r="AE39" s="309"/>
    </row>
    <row r="40" spans="1:31" ht="39" customHeight="1" x14ac:dyDescent="0.15">
      <c r="A40" s="341"/>
      <c r="B40" s="144"/>
      <c r="C40" s="144"/>
      <c r="D40" s="144"/>
      <c r="E40" s="144"/>
      <c r="F40" s="342"/>
      <c r="G40" s="345"/>
      <c r="H40" s="346"/>
      <c r="I40" s="346"/>
      <c r="J40" s="346"/>
      <c r="K40" s="346"/>
      <c r="L40" s="346"/>
      <c r="M40" s="346"/>
      <c r="N40" s="346"/>
      <c r="O40" s="346"/>
      <c r="P40" s="346"/>
      <c r="Q40" s="346"/>
      <c r="R40" s="346"/>
      <c r="S40" s="346"/>
      <c r="T40" s="346"/>
      <c r="U40" s="346"/>
      <c r="V40" s="346"/>
      <c r="W40" s="346"/>
      <c r="X40" s="346"/>
      <c r="Y40" s="346"/>
      <c r="Z40" s="346"/>
      <c r="AA40" s="346"/>
      <c r="AB40" s="347"/>
      <c r="AC40" s="310"/>
      <c r="AD40" s="311"/>
      <c r="AE40" s="312"/>
    </row>
    <row r="41" spans="1:31" ht="77.25" customHeight="1" x14ac:dyDescent="0.15">
      <c r="A41" s="341"/>
      <c r="B41" s="144"/>
      <c r="C41" s="144"/>
      <c r="D41" s="144"/>
      <c r="E41" s="144"/>
      <c r="F41" s="342"/>
      <c r="G41" s="348"/>
      <c r="H41" s="349"/>
      <c r="I41" s="349"/>
      <c r="J41" s="349"/>
      <c r="K41" s="349"/>
      <c r="L41" s="349"/>
      <c r="M41" s="349"/>
      <c r="N41" s="349"/>
      <c r="O41" s="349"/>
      <c r="P41" s="349"/>
      <c r="Q41" s="349"/>
      <c r="R41" s="349"/>
      <c r="S41" s="349"/>
      <c r="T41" s="349"/>
      <c r="U41" s="349"/>
      <c r="V41" s="349"/>
      <c r="W41" s="349"/>
      <c r="X41" s="349"/>
      <c r="Y41" s="349"/>
      <c r="Z41" s="349"/>
      <c r="AA41" s="349"/>
      <c r="AB41" s="350"/>
      <c r="AC41" s="351"/>
      <c r="AD41" s="352"/>
      <c r="AE41" s="353"/>
    </row>
    <row r="42" spans="1:31" ht="15" customHeight="1" x14ac:dyDescent="0.15">
      <c r="A42" s="195" t="s">
        <v>19</v>
      </c>
      <c r="B42" s="195"/>
      <c r="C42" s="195"/>
      <c r="D42" s="195"/>
      <c r="E42" s="195"/>
      <c r="F42" s="195"/>
      <c r="G42" s="326" t="s">
        <v>161</v>
      </c>
      <c r="H42" s="326"/>
      <c r="I42" s="326"/>
      <c r="J42" s="326"/>
      <c r="K42" s="326"/>
      <c r="L42" s="326"/>
      <c r="M42" s="326"/>
      <c r="N42" s="326"/>
      <c r="O42" s="326"/>
      <c r="P42" s="326"/>
      <c r="Q42" s="326"/>
      <c r="R42" s="326"/>
      <c r="S42" s="326"/>
      <c r="T42" s="326"/>
      <c r="U42" s="326"/>
      <c r="V42" s="326"/>
      <c r="W42" s="326"/>
      <c r="X42" s="326"/>
      <c r="Y42" s="326"/>
      <c r="Z42" s="326"/>
      <c r="AA42" s="326"/>
      <c r="AB42" s="326"/>
      <c r="AC42" s="327"/>
      <c r="AD42" s="327"/>
      <c r="AE42" s="327"/>
    </row>
    <row r="43" spans="1:31" ht="15" customHeight="1" x14ac:dyDescent="0.15">
      <c r="A43" s="333" t="s">
        <v>20</v>
      </c>
      <c r="B43" s="334"/>
      <c r="C43" s="334"/>
      <c r="D43" s="334"/>
      <c r="E43" s="334"/>
      <c r="F43" s="335"/>
      <c r="G43" s="326" t="s">
        <v>69</v>
      </c>
      <c r="H43" s="326"/>
      <c r="I43" s="326"/>
      <c r="J43" s="326"/>
      <c r="K43" s="326"/>
      <c r="L43" s="326"/>
      <c r="M43" s="326"/>
      <c r="N43" s="326"/>
      <c r="O43" s="326"/>
      <c r="P43" s="326"/>
      <c r="Q43" s="326"/>
      <c r="R43" s="326"/>
      <c r="S43" s="326"/>
      <c r="T43" s="326"/>
      <c r="U43" s="326"/>
      <c r="V43" s="326"/>
      <c r="W43" s="326"/>
      <c r="X43" s="326"/>
      <c r="Y43" s="326"/>
      <c r="Z43" s="326"/>
      <c r="AA43" s="326"/>
      <c r="AB43" s="326"/>
      <c r="AC43" s="327"/>
      <c r="AD43" s="327"/>
      <c r="AE43" s="327"/>
    </row>
    <row r="44" spans="1:31" ht="15" customHeight="1" x14ac:dyDescent="0.15">
      <c r="A44" s="134"/>
      <c r="B44" s="135"/>
      <c r="C44" s="135"/>
      <c r="D44" s="135"/>
      <c r="E44" s="135"/>
      <c r="F44" s="136"/>
      <c r="G44" s="326" t="s">
        <v>70</v>
      </c>
      <c r="H44" s="326"/>
      <c r="I44" s="326"/>
      <c r="J44" s="326"/>
      <c r="K44" s="326"/>
      <c r="L44" s="326"/>
      <c r="M44" s="326"/>
      <c r="N44" s="326"/>
      <c r="O44" s="326"/>
      <c r="P44" s="326"/>
      <c r="Q44" s="326"/>
      <c r="R44" s="326"/>
      <c r="S44" s="326"/>
      <c r="T44" s="326"/>
      <c r="U44" s="326"/>
      <c r="V44" s="326"/>
      <c r="W44" s="326"/>
      <c r="X44" s="326"/>
      <c r="Y44" s="326"/>
      <c r="Z44" s="326"/>
      <c r="AA44" s="326"/>
      <c r="AB44" s="326"/>
      <c r="AC44" s="327"/>
      <c r="AD44" s="327"/>
      <c r="AE44" s="327"/>
    </row>
    <row r="45" spans="1:31" ht="15" customHeight="1" x14ac:dyDescent="0.15">
      <c r="A45" s="195" t="s">
        <v>48</v>
      </c>
      <c r="B45" s="195"/>
      <c r="C45" s="195"/>
      <c r="D45" s="195"/>
      <c r="E45" s="195"/>
      <c r="F45" s="195"/>
      <c r="G45" s="326" t="s">
        <v>166</v>
      </c>
      <c r="H45" s="326"/>
      <c r="I45" s="326"/>
      <c r="J45" s="326"/>
      <c r="K45" s="326"/>
      <c r="L45" s="326"/>
      <c r="M45" s="326"/>
      <c r="N45" s="326"/>
      <c r="O45" s="326"/>
      <c r="P45" s="326"/>
      <c r="Q45" s="326"/>
      <c r="R45" s="326"/>
      <c r="S45" s="326"/>
      <c r="T45" s="326"/>
      <c r="U45" s="326"/>
      <c r="V45" s="326"/>
      <c r="W45" s="326"/>
      <c r="X45" s="326"/>
      <c r="Y45" s="326"/>
      <c r="Z45" s="326"/>
      <c r="AA45" s="326"/>
      <c r="AB45" s="326"/>
      <c r="AC45" s="327"/>
      <c r="AD45" s="327"/>
      <c r="AE45" s="327"/>
    </row>
    <row r="46" spans="1:31" x14ac:dyDescent="0.15">
      <c r="A46" s="195" t="s">
        <v>63</v>
      </c>
      <c r="B46" s="195"/>
      <c r="C46" s="195"/>
      <c r="D46" s="195"/>
      <c r="E46" s="195"/>
      <c r="F46" s="195"/>
      <c r="G46" s="329" t="s">
        <v>71</v>
      </c>
      <c r="H46" s="326"/>
      <c r="I46" s="326"/>
      <c r="J46" s="326"/>
      <c r="K46" s="326"/>
      <c r="L46" s="326"/>
      <c r="M46" s="326"/>
      <c r="N46" s="326"/>
      <c r="O46" s="326"/>
      <c r="P46" s="326"/>
      <c r="Q46" s="326"/>
      <c r="R46" s="326"/>
      <c r="S46" s="326"/>
      <c r="T46" s="326"/>
      <c r="U46" s="326"/>
      <c r="V46" s="326"/>
      <c r="W46" s="326"/>
      <c r="X46" s="326"/>
      <c r="Y46" s="326"/>
      <c r="Z46" s="326"/>
      <c r="AA46" s="326"/>
      <c r="AB46" s="326"/>
      <c r="AC46" s="327"/>
      <c r="AD46" s="327"/>
      <c r="AE46" s="327"/>
    </row>
    <row r="47" spans="1:31" ht="110.1" customHeight="1" x14ac:dyDescent="0.15">
      <c r="A47" s="331" t="s">
        <v>64</v>
      </c>
      <c r="B47" s="195"/>
      <c r="C47" s="195"/>
      <c r="D47" s="195"/>
      <c r="E47" s="195"/>
      <c r="F47" s="195"/>
      <c r="G47" s="329" t="s">
        <v>170</v>
      </c>
      <c r="H47" s="332"/>
      <c r="I47" s="332"/>
      <c r="J47" s="332"/>
      <c r="K47" s="332"/>
      <c r="L47" s="332"/>
      <c r="M47" s="332"/>
      <c r="N47" s="332"/>
      <c r="O47" s="332"/>
      <c r="P47" s="332"/>
      <c r="Q47" s="332"/>
      <c r="R47" s="332"/>
      <c r="S47" s="332"/>
      <c r="T47" s="332"/>
      <c r="U47" s="332"/>
      <c r="V47" s="332"/>
      <c r="W47" s="332"/>
      <c r="X47" s="332"/>
      <c r="Y47" s="332"/>
      <c r="Z47" s="332"/>
      <c r="AA47" s="332"/>
      <c r="AB47" s="332"/>
      <c r="AC47" s="327"/>
      <c r="AD47" s="327"/>
      <c r="AE47" s="327"/>
    </row>
    <row r="48" spans="1:31" ht="92.25" customHeight="1" x14ac:dyDescent="0.15">
      <c r="A48" s="125" t="s">
        <v>111</v>
      </c>
      <c r="B48" s="316"/>
      <c r="C48" s="316"/>
      <c r="D48" s="316"/>
      <c r="E48" s="316"/>
      <c r="F48" s="317"/>
      <c r="G48" s="329" t="s">
        <v>168</v>
      </c>
      <c r="H48" s="326"/>
      <c r="I48" s="326"/>
      <c r="J48" s="326"/>
      <c r="K48" s="326"/>
      <c r="L48" s="326"/>
      <c r="M48" s="326"/>
      <c r="N48" s="326"/>
      <c r="O48" s="326"/>
      <c r="P48" s="326"/>
      <c r="Q48" s="326"/>
      <c r="R48" s="326"/>
      <c r="S48" s="326"/>
      <c r="T48" s="326"/>
      <c r="U48" s="326"/>
      <c r="V48" s="326"/>
      <c r="W48" s="326"/>
      <c r="X48" s="326"/>
      <c r="Y48" s="326"/>
      <c r="Z48" s="326"/>
      <c r="AA48" s="326"/>
      <c r="AB48" s="326"/>
      <c r="AC48" s="327"/>
      <c r="AD48" s="327"/>
      <c r="AE48" s="327"/>
    </row>
    <row r="49" spans="1:31" ht="45.75" customHeight="1" x14ac:dyDescent="0.15">
      <c r="A49" s="137" t="s">
        <v>58</v>
      </c>
      <c r="B49" s="138"/>
      <c r="C49" s="138"/>
      <c r="D49" s="138"/>
      <c r="E49" s="138"/>
      <c r="F49" s="139"/>
      <c r="G49" s="329" t="s">
        <v>66</v>
      </c>
      <c r="H49" s="326"/>
      <c r="I49" s="326"/>
      <c r="J49" s="326"/>
      <c r="K49" s="326"/>
      <c r="L49" s="326"/>
      <c r="M49" s="326"/>
      <c r="N49" s="326"/>
      <c r="O49" s="326"/>
      <c r="P49" s="326"/>
      <c r="Q49" s="326"/>
      <c r="R49" s="326"/>
      <c r="S49" s="326"/>
      <c r="T49" s="326"/>
      <c r="U49" s="326"/>
      <c r="V49" s="326"/>
      <c r="W49" s="326"/>
      <c r="X49" s="326"/>
      <c r="Y49" s="326"/>
      <c r="Z49" s="326"/>
      <c r="AA49" s="326"/>
      <c r="AB49" s="326"/>
      <c r="AC49" s="327"/>
      <c r="AD49" s="327"/>
      <c r="AE49" s="327"/>
    </row>
    <row r="50" spans="1:31" ht="30" customHeight="1" x14ac:dyDescent="0.15">
      <c r="A50" s="330" t="s">
        <v>65</v>
      </c>
      <c r="B50" s="324"/>
      <c r="C50" s="324"/>
      <c r="D50" s="324"/>
      <c r="E50" s="324"/>
      <c r="F50" s="325"/>
      <c r="G50" s="329" t="s">
        <v>164</v>
      </c>
      <c r="H50" s="326"/>
      <c r="I50" s="326"/>
      <c r="J50" s="326"/>
      <c r="K50" s="326"/>
      <c r="L50" s="326"/>
      <c r="M50" s="326"/>
      <c r="N50" s="326"/>
      <c r="O50" s="326"/>
      <c r="P50" s="326"/>
      <c r="Q50" s="326"/>
      <c r="R50" s="326"/>
      <c r="S50" s="326"/>
      <c r="T50" s="326"/>
      <c r="U50" s="326"/>
      <c r="V50" s="326"/>
      <c r="W50" s="326"/>
      <c r="X50" s="326"/>
      <c r="Y50" s="326"/>
      <c r="Z50" s="326"/>
      <c r="AA50" s="326"/>
      <c r="AB50" s="326"/>
      <c r="AC50" s="327"/>
      <c r="AD50" s="327"/>
      <c r="AE50" s="327"/>
    </row>
    <row r="51" spans="1:31" ht="15" customHeight="1" x14ac:dyDescent="0.15">
      <c r="A51" s="195" t="s">
        <v>49</v>
      </c>
      <c r="B51" s="195"/>
      <c r="C51" s="195"/>
      <c r="D51" s="195"/>
      <c r="E51" s="195"/>
      <c r="F51" s="195"/>
      <c r="G51" s="326" t="s">
        <v>32</v>
      </c>
      <c r="H51" s="326"/>
      <c r="I51" s="326"/>
      <c r="J51" s="326"/>
      <c r="K51" s="326"/>
      <c r="L51" s="326"/>
      <c r="M51" s="326"/>
      <c r="N51" s="326"/>
      <c r="O51" s="326"/>
      <c r="P51" s="326"/>
      <c r="Q51" s="326"/>
      <c r="R51" s="326"/>
      <c r="S51" s="326"/>
      <c r="T51" s="326"/>
      <c r="U51" s="326"/>
      <c r="V51" s="326"/>
      <c r="W51" s="326"/>
      <c r="X51" s="326"/>
      <c r="Y51" s="326"/>
      <c r="Z51" s="326"/>
      <c r="AA51" s="326"/>
      <c r="AB51" s="326"/>
      <c r="AC51" s="327"/>
      <c r="AD51" s="327"/>
      <c r="AE51" s="327"/>
    </row>
    <row r="52" spans="1:31" ht="15" customHeight="1" x14ac:dyDescent="0.15">
      <c r="A52" s="19"/>
      <c r="B52" s="19"/>
      <c r="C52" s="19"/>
      <c r="D52" s="19"/>
      <c r="E52" s="19"/>
      <c r="F52" s="19"/>
      <c r="G52" s="21"/>
      <c r="H52" s="21"/>
      <c r="I52" s="21"/>
      <c r="J52" s="21"/>
      <c r="K52" s="21"/>
      <c r="L52" s="21"/>
      <c r="M52" s="21"/>
      <c r="N52" s="21"/>
      <c r="O52" s="21"/>
      <c r="P52" s="21"/>
      <c r="Q52" s="21"/>
      <c r="R52" s="21"/>
      <c r="S52" s="21"/>
      <c r="T52" s="21"/>
      <c r="U52" s="21"/>
      <c r="V52" s="21"/>
      <c r="W52" s="21"/>
      <c r="X52" s="21"/>
      <c r="Y52" s="21"/>
      <c r="Z52" s="21"/>
      <c r="AA52" s="21"/>
      <c r="AB52" s="21"/>
      <c r="AC52" s="5"/>
      <c r="AD52" s="5"/>
      <c r="AE52" s="5"/>
    </row>
    <row r="53" spans="1:31" ht="15" customHeight="1" x14ac:dyDescent="0.15">
      <c r="A53" s="3" t="s">
        <v>72</v>
      </c>
      <c r="B53" s="4"/>
      <c r="C53" s="4"/>
      <c r="AC53" s="8"/>
      <c r="AD53" s="8"/>
      <c r="AE53" s="8"/>
    </row>
    <row r="54" spans="1:31" s="27" customFormat="1" ht="12.75" customHeight="1" x14ac:dyDescent="0.15">
      <c r="A54" s="195" t="s">
        <v>7</v>
      </c>
      <c r="B54" s="195"/>
      <c r="C54" s="195"/>
      <c r="D54" s="195"/>
      <c r="E54" s="195"/>
      <c r="F54" s="195"/>
      <c r="G54" s="195" t="s">
        <v>8</v>
      </c>
      <c r="H54" s="195"/>
      <c r="I54" s="195"/>
      <c r="J54" s="195"/>
      <c r="K54" s="195"/>
      <c r="L54" s="195"/>
      <c r="M54" s="195"/>
      <c r="N54" s="195"/>
      <c r="O54" s="195"/>
      <c r="P54" s="195"/>
      <c r="Q54" s="195"/>
      <c r="R54" s="195"/>
      <c r="S54" s="195"/>
      <c r="T54" s="195"/>
      <c r="U54" s="195"/>
      <c r="V54" s="195"/>
      <c r="W54" s="195"/>
      <c r="X54" s="195"/>
      <c r="Y54" s="195"/>
      <c r="Z54" s="195"/>
      <c r="AA54" s="195"/>
      <c r="AB54" s="195"/>
      <c r="AC54" s="195" t="s">
        <v>0</v>
      </c>
      <c r="AD54" s="195"/>
      <c r="AE54" s="195"/>
    </row>
    <row r="55" spans="1:31" s="26" customFormat="1" ht="4.3499999999999996" customHeight="1" x14ac:dyDescent="0.15">
      <c r="A55" s="32"/>
      <c r="B55" s="33"/>
      <c r="C55" s="33"/>
      <c r="AB55" s="8"/>
      <c r="AC55" s="8"/>
      <c r="AD55" s="8"/>
      <c r="AE55" s="8"/>
    </row>
    <row r="56" spans="1:31" ht="13.5" customHeight="1" x14ac:dyDescent="0.15">
      <c r="A56" s="323" t="s">
        <v>35</v>
      </c>
      <c r="B56" s="324"/>
      <c r="C56" s="324"/>
      <c r="D56" s="324"/>
      <c r="E56" s="324"/>
      <c r="F56" s="325"/>
      <c r="G56" s="326" t="s">
        <v>57</v>
      </c>
      <c r="H56" s="326"/>
      <c r="I56" s="326"/>
      <c r="J56" s="326"/>
      <c r="K56" s="326"/>
      <c r="L56" s="326"/>
      <c r="M56" s="326"/>
      <c r="N56" s="326"/>
      <c r="O56" s="326"/>
      <c r="P56" s="326"/>
      <c r="Q56" s="326"/>
      <c r="R56" s="326"/>
      <c r="S56" s="326"/>
      <c r="T56" s="326"/>
      <c r="U56" s="326"/>
      <c r="V56" s="326"/>
      <c r="W56" s="326"/>
      <c r="X56" s="326"/>
      <c r="Y56" s="326"/>
      <c r="Z56" s="326"/>
      <c r="AA56" s="326"/>
      <c r="AB56" s="326"/>
      <c r="AC56" s="327"/>
      <c r="AD56" s="327"/>
      <c r="AE56" s="327"/>
    </row>
    <row r="57" spans="1:31" ht="12.75" customHeight="1" x14ac:dyDescent="0.15">
      <c r="A57" s="328" t="s">
        <v>44</v>
      </c>
      <c r="B57" s="328"/>
      <c r="C57" s="328"/>
      <c r="D57" s="328"/>
      <c r="E57" s="328"/>
      <c r="F57" s="328"/>
      <c r="G57" s="326" t="s">
        <v>31</v>
      </c>
      <c r="H57" s="326"/>
      <c r="I57" s="326"/>
      <c r="J57" s="326"/>
      <c r="K57" s="326"/>
      <c r="L57" s="326"/>
      <c r="M57" s="326"/>
      <c r="N57" s="326"/>
      <c r="O57" s="326"/>
      <c r="P57" s="326"/>
      <c r="Q57" s="326"/>
      <c r="R57" s="326"/>
      <c r="S57" s="326"/>
      <c r="T57" s="326"/>
      <c r="U57" s="326"/>
      <c r="V57" s="326"/>
      <c r="W57" s="326"/>
      <c r="X57" s="326"/>
      <c r="Y57" s="326"/>
      <c r="Z57" s="326"/>
      <c r="AA57" s="326"/>
      <c r="AB57" s="326"/>
      <c r="AC57" s="327"/>
      <c r="AD57" s="327"/>
      <c r="AE57" s="327"/>
    </row>
    <row r="58" spans="1:31" ht="15" customHeight="1" x14ac:dyDescent="0.15">
      <c r="A58" s="297" t="s">
        <v>43</v>
      </c>
      <c r="B58" s="298"/>
      <c r="C58" s="298"/>
      <c r="D58" s="298"/>
      <c r="E58" s="298"/>
      <c r="F58" s="299"/>
      <c r="G58" s="306" t="s">
        <v>73</v>
      </c>
      <c r="H58" s="306"/>
      <c r="I58" s="306"/>
      <c r="J58" s="306"/>
      <c r="K58" s="306"/>
      <c r="L58" s="306"/>
      <c r="M58" s="306"/>
      <c r="N58" s="306"/>
      <c r="O58" s="306"/>
      <c r="P58" s="306"/>
      <c r="Q58" s="306"/>
      <c r="R58" s="306"/>
      <c r="S58" s="306"/>
      <c r="T58" s="306"/>
      <c r="U58" s="306"/>
      <c r="V58" s="306"/>
      <c r="W58" s="306"/>
      <c r="X58" s="306"/>
      <c r="Y58" s="306"/>
      <c r="Z58" s="306"/>
      <c r="AA58" s="306"/>
      <c r="AB58" s="306"/>
      <c r="AC58" s="307"/>
      <c r="AD58" s="308"/>
      <c r="AE58" s="309"/>
    </row>
    <row r="59" spans="1:31" ht="22.5" customHeight="1" x14ac:dyDescent="0.15">
      <c r="A59" s="300"/>
      <c r="B59" s="301"/>
      <c r="C59" s="301"/>
      <c r="D59" s="301"/>
      <c r="E59" s="301"/>
      <c r="F59" s="302"/>
      <c r="G59" s="313" t="s">
        <v>156</v>
      </c>
      <c r="H59" s="306"/>
      <c r="I59" s="306"/>
      <c r="J59" s="306"/>
      <c r="K59" s="306"/>
      <c r="L59" s="306"/>
      <c r="M59" s="306"/>
      <c r="N59" s="306"/>
      <c r="O59" s="306"/>
      <c r="P59" s="306"/>
      <c r="Q59" s="306"/>
      <c r="R59" s="306"/>
      <c r="S59" s="306"/>
      <c r="T59" s="306"/>
      <c r="U59" s="306"/>
      <c r="V59" s="306"/>
      <c r="W59" s="306"/>
      <c r="X59" s="306"/>
      <c r="Y59" s="306"/>
      <c r="Z59" s="306"/>
      <c r="AA59" s="306"/>
      <c r="AB59" s="306"/>
      <c r="AC59" s="310"/>
      <c r="AD59" s="311"/>
      <c r="AE59" s="312"/>
    </row>
    <row r="60" spans="1:31" ht="12.75" customHeight="1" x14ac:dyDescent="0.15">
      <c r="A60" s="303"/>
      <c r="B60" s="304"/>
      <c r="C60" s="304"/>
      <c r="D60" s="304"/>
      <c r="E60" s="304"/>
      <c r="F60" s="305"/>
      <c r="G60" s="314" t="s">
        <v>33</v>
      </c>
      <c r="H60" s="315"/>
      <c r="I60" s="315"/>
      <c r="J60" s="315"/>
      <c r="K60" s="315"/>
      <c r="L60" s="315"/>
      <c r="M60" s="315"/>
      <c r="N60" s="315"/>
      <c r="O60" s="315"/>
      <c r="P60" s="315"/>
      <c r="Q60" s="315"/>
      <c r="R60" s="315"/>
      <c r="S60" s="315"/>
      <c r="T60" s="315"/>
      <c r="U60" s="315"/>
      <c r="V60" s="315"/>
      <c r="W60" s="315"/>
      <c r="X60" s="315"/>
      <c r="Y60" s="315"/>
      <c r="Z60" s="315"/>
      <c r="AA60" s="315"/>
      <c r="AB60" s="315"/>
      <c r="AC60" s="310"/>
      <c r="AD60" s="311"/>
      <c r="AE60" s="312"/>
    </row>
    <row r="61" spans="1:31" ht="15" customHeight="1" x14ac:dyDescent="0.15">
      <c r="A61" s="19"/>
      <c r="B61" s="19"/>
      <c r="C61" s="19"/>
      <c r="D61" s="19"/>
      <c r="E61" s="19"/>
      <c r="F61" s="19"/>
      <c r="G61" s="31"/>
      <c r="H61" s="35"/>
      <c r="I61" s="35"/>
      <c r="J61" s="35"/>
      <c r="K61" s="35"/>
      <c r="L61" s="35"/>
      <c r="M61" s="35"/>
      <c r="N61" s="35"/>
      <c r="O61" s="35"/>
      <c r="P61" s="35"/>
      <c r="Q61" s="35"/>
      <c r="R61" s="35"/>
      <c r="S61" s="35"/>
      <c r="T61" s="35"/>
      <c r="U61" s="35"/>
      <c r="V61" s="35"/>
      <c r="W61" s="35"/>
      <c r="X61" s="35"/>
      <c r="Y61" s="35"/>
      <c r="Z61" s="35"/>
      <c r="AA61" s="35"/>
      <c r="AB61" s="35"/>
      <c r="AC61" s="36"/>
      <c r="AD61" s="36"/>
      <c r="AE61" s="36"/>
    </row>
    <row r="62" spans="1:31" ht="15" customHeight="1" x14ac:dyDescent="0.15">
      <c r="A62" s="37"/>
      <c r="B62" s="33"/>
      <c r="C62" s="33"/>
      <c r="D62" s="26"/>
      <c r="E62" s="26"/>
      <c r="F62" s="26"/>
      <c r="G62" s="26"/>
      <c r="H62" s="26"/>
      <c r="I62" s="26"/>
      <c r="J62" s="70" t="s">
        <v>80</v>
      </c>
      <c r="K62" s="26"/>
      <c r="L62" s="26"/>
      <c r="M62" s="26"/>
      <c r="N62" s="26"/>
      <c r="O62" s="26"/>
      <c r="P62" s="26"/>
      <c r="Q62" s="26"/>
      <c r="R62" s="26"/>
      <c r="S62" s="26"/>
      <c r="T62" s="26"/>
      <c r="U62" s="26"/>
      <c r="V62" s="26"/>
      <c r="W62" s="26"/>
      <c r="X62" s="26"/>
      <c r="Y62" s="38"/>
      <c r="Z62" s="26"/>
      <c r="AA62" s="26"/>
      <c r="AB62" s="8"/>
      <c r="AC62" s="8"/>
      <c r="AD62" s="8"/>
      <c r="AE62" s="8"/>
    </row>
    <row r="63" spans="1:31" ht="15" customHeight="1" x14ac:dyDescent="0.15">
      <c r="A63" s="91" t="s">
        <v>116</v>
      </c>
      <c r="B63" s="92"/>
      <c r="C63" s="92"/>
      <c r="D63" s="93"/>
      <c r="E63" s="93"/>
      <c r="F63" s="93"/>
      <c r="G63" s="93"/>
      <c r="H63" s="93"/>
      <c r="I63" s="93"/>
      <c r="J63" s="93"/>
      <c r="K63" s="93"/>
      <c r="L63" s="93"/>
      <c r="M63" s="94"/>
      <c r="N63" s="93"/>
      <c r="O63" s="93"/>
      <c r="P63" s="93"/>
      <c r="Q63" s="93"/>
      <c r="R63" s="93"/>
      <c r="S63" s="93"/>
      <c r="T63" s="93"/>
      <c r="U63" s="93"/>
      <c r="V63" s="93"/>
      <c r="W63" s="93"/>
      <c r="X63" s="93"/>
      <c r="Y63" s="93"/>
      <c r="Z63" s="93"/>
      <c r="AA63" s="93"/>
      <c r="AB63" s="95"/>
      <c r="AC63" s="95"/>
      <c r="AD63" s="95"/>
      <c r="AE63" s="95"/>
    </row>
    <row r="64" spans="1:31" s="27" customFormat="1" ht="12.75" customHeight="1" x14ac:dyDescent="0.15">
      <c r="A64" s="195" t="s">
        <v>121</v>
      </c>
      <c r="B64" s="195"/>
      <c r="C64" s="195"/>
      <c r="D64" s="195"/>
      <c r="E64" s="195"/>
      <c r="F64" s="195"/>
      <c r="G64" s="140" t="s">
        <v>115</v>
      </c>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2"/>
    </row>
    <row r="65" spans="1:31" s="26" customFormat="1" ht="4.3499999999999996" customHeight="1" x14ac:dyDescent="0.15">
      <c r="A65" s="32"/>
      <c r="B65" s="33"/>
      <c r="C65" s="33"/>
      <c r="AB65" s="8"/>
      <c r="AC65" s="8"/>
      <c r="AD65" s="8"/>
      <c r="AE65" s="8"/>
    </row>
    <row r="66" spans="1:31" ht="21" customHeight="1" x14ac:dyDescent="0.15">
      <c r="A66" s="125" t="s">
        <v>117</v>
      </c>
      <c r="B66" s="316"/>
      <c r="C66" s="316"/>
      <c r="D66" s="316"/>
      <c r="E66" s="316"/>
      <c r="F66" s="317"/>
      <c r="G66" s="318" t="str">
        <f>IF(P73="","",IF(P73&gt;1000,160,80))</f>
        <v/>
      </c>
      <c r="H66" s="319"/>
      <c r="I66" s="319"/>
      <c r="J66" s="104" t="s">
        <v>37</v>
      </c>
      <c r="K66" s="320" t="s">
        <v>125</v>
      </c>
      <c r="L66" s="321"/>
      <c r="M66" s="321"/>
      <c r="N66" s="321"/>
      <c r="O66" s="321"/>
      <c r="P66" s="321"/>
      <c r="Q66" s="321"/>
      <c r="R66" s="321"/>
      <c r="S66" s="321"/>
      <c r="T66" s="321"/>
      <c r="U66" s="321"/>
      <c r="V66" s="321"/>
      <c r="W66" s="321"/>
      <c r="X66" s="321"/>
      <c r="Y66" s="321"/>
      <c r="Z66" s="321"/>
      <c r="AA66" s="321"/>
      <c r="AB66" s="321"/>
      <c r="AC66" s="321"/>
      <c r="AD66" s="321"/>
      <c r="AE66" s="322"/>
    </row>
    <row r="67" spans="1:31" ht="18" customHeight="1" x14ac:dyDescent="0.15">
      <c r="A67" s="266" t="s">
        <v>118</v>
      </c>
      <c r="B67" s="267"/>
      <c r="C67" s="267"/>
      <c r="D67" s="267"/>
      <c r="E67" s="267"/>
      <c r="F67" s="268"/>
      <c r="G67" s="269" t="str">
        <f>IF(O16&amp;O17&lt;&gt;"",IF(O16&lt;&gt;"",10,0)+IF(O17&lt;&gt;"",30,0)-IF(O16&lt;&gt;"",IF(O17&lt;&gt;"",10),0),"")</f>
        <v/>
      </c>
      <c r="H67" s="270"/>
      <c r="I67" s="270"/>
      <c r="J67" s="273" t="s">
        <v>37</v>
      </c>
      <c r="K67" s="275" t="s">
        <v>112</v>
      </c>
      <c r="L67" s="188"/>
      <c r="M67" s="188"/>
      <c r="N67" s="188"/>
      <c r="O67" s="188"/>
      <c r="P67" s="188"/>
      <c r="Q67" s="188"/>
      <c r="R67" s="188"/>
      <c r="S67" s="188"/>
      <c r="T67" s="188"/>
      <c r="U67" s="188"/>
      <c r="V67" s="188"/>
      <c r="W67" s="188"/>
      <c r="X67" s="188"/>
      <c r="Y67" s="188"/>
      <c r="Z67" s="188"/>
      <c r="AA67" s="188"/>
      <c r="AB67" s="188"/>
      <c r="AC67" s="188"/>
      <c r="AD67" s="188"/>
      <c r="AE67" s="189"/>
    </row>
    <row r="68" spans="1:31" ht="18" customHeight="1" x14ac:dyDescent="0.15">
      <c r="A68" s="178"/>
      <c r="B68" s="179"/>
      <c r="C68" s="179"/>
      <c r="D68" s="179"/>
      <c r="E68" s="179"/>
      <c r="F68" s="180"/>
      <c r="G68" s="271"/>
      <c r="H68" s="272"/>
      <c r="I68" s="272"/>
      <c r="J68" s="274"/>
      <c r="K68" s="276"/>
      <c r="L68" s="191"/>
      <c r="M68" s="191"/>
      <c r="N68" s="191"/>
      <c r="O68" s="191"/>
      <c r="P68" s="191"/>
      <c r="Q68" s="191"/>
      <c r="R68" s="191"/>
      <c r="S68" s="191"/>
      <c r="T68" s="191"/>
      <c r="U68" s="191"/>
      <c r="V68" s="191"/>
      <c r="W68" s="191"/>
      <c r="X68" s="191"/>
      <c r="Y68" s="191"/>
      <c r="Z68" s="191"/>
      <c r="AA68" s="191"/>
      <c r="AB68" s="191"/>
      <c r="AC68" s="191"/>
      <c r="AD68" s="191"/>
      <c r="AE68" s="192"/>
    </row>
    <row r="69" spans="1:31" ht="58.5" customHeight="1" x14ac:dyDescent="0.15">
      <c r="A69" s="277" t="s">
        <v>120</v>
      </c>
      <c r="B69" s="278"/>
      <c r="C69" s="278"/>
      <c r="D69" s="278"/>
      <c r="E69" s="278"/>
      <c r="F69" s="279"/>
      <c r="G69" s="286" t="s">
        <v>98</v>
      </c>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87"/>
    </row>
    <row r="70" spans="1:31" ht="4.3499999999999996" customHeight="1" x14ac:dyDescent="0.15">
      <c r="A70" s="280"/>
      <c r="B70" s="281"/>
      <c r="C70" s="281"/>
      <c r="D70" s="281"/>
      <c r="E70" s="281"/>
      <c r="F70" s="282"/>
      <c r="G70" s="288"/>
      <c r="H70" s="289"/>
      <c r="I70" s="289"/>
      <c r="J70" s="289"/>
      <c r="K70" s="289"/>
      <c r="L70" s="289"/>
      <c r="M70" s="289"/>
      <c r="N70" s="289"/>
      <c r="O70" s="289"/>
      <c r="P70" s="289"/>
      <c r="Q70" s="289"/>
      <c r="R70" s="289"/>
      <c r="S70" s="289"/>
      <c r="T70" s="289"/>
      <c r="U70" s="289"/>
      <c r="V70" s="289"/>
      <c r="W70" s="289"/>
      <c r="X70" s="289"/>
      <c r="Y70" s="289"/>
      <c r="Z70" s="289"/>
      <c r="AA70" s="289"/>
      <c r="AB70" s="289"/>
      <c r="AC70" s="289"/>
      <c r="AD70" s="289"/>
      <c r="AE70" s="290"/>
    </row>
    <row r="71" spans="1:31" ht="12.75" customHeight="1" x14ac:dyDescent="0.15">
      <c r="A71" s="280"/>
      <c r="B71" s="281"/>
      <c r="C71" s="281"/>
      <c r="D71" s="281"/>
      <c r="E71" s="281"/>
      <c r="F71" s="282"/>
      <c r="G71" s="19"/>
      <c r="H71" s="266" t="s">
        <v>113</v>
      </c>
      <c r="I71" s="267"/>
      <c r="J71" s="268"/>
      <c r="K71" s="19"/>
      <c r="L71" s="223" t="s">
        <v>10</v>
      </c>
      <c r="M71" s="129"/>
      <c r="N71" s="130"/>
      <c r="O71" s="19"/>
      <c r="P71" s="223" t="s">
        <v>12</v>
      </c>
      <c r="Q71" s="129"/>
      <c r="R71" s="129"/>
      <c r="S71" s="130"/>
      <c r="T71" s="19"/>
      <c r="U71" s="223" t="s">
        <v>41</v>
      </c>
      <c r="V71" s="129"/>
      <c r="W71" s="130"/>
      <c r="X71" s="19"/>
      <c r="Y71" s="260" t="s">
        <v>131</v>
      </c>
      <c r="Z71" s="261"/>
      <c r="AA71" s="262"/>
      <c r="AB71" s="19"/>
      <c r="AC71" s="5"/>
      <c r="AD71" s="5"/>
      <c r="AE71" s="42"/>
    </row>
    <row r="72" spans="1:31" ht="4.3499999999999996" customHeight="1" x14ac:dyDescent="0.15">
      <c r="A72" s="280"/>
      <c r="B72" s="281"/>
      <c r="C72" s="281"/>
      <c r="D72" s="281"/>
      <c r="E72" s="281"/>
      <c r="F72" s="282"/>
      <c r="G72" s="19"/>
      <c r="H72" s="291"/>
      <c r="I72" s="292"/>
      <c r="J72" s="293"/>
      <c r="K72" s="19"/>
      <c r="L72" s="19"/>
      <c r="M72" s="19"/>
      <c r="N72" s="19"/>
      <c r="O72" s="19"/>
      <c r="P72" s="19"/>
      <c r="Q72" s="19"/>
      <c r="R72" s="19"/>
      <c r="S72" s="19"/>
      <c r="T72" s="19"/>
      <c r="U72" s="19"/>
      <c r="V72" s="19"/>
      <c r="W72" s="19"/>
      <c r="X72" s="19"/>
      <c r="Y72" s="19"/>
      <c r="Z72" s="19"/>
      <c r="AA72" s="19"/>
      <c r="AB72" s="19"/>
      <c r="AC72" s="5"/>
      <c r="AD72" s="5"/>
      <c r="AE72" s="42"/>
    </row>
    <row r="73" spans="1:31" ht="10.35" customHeight="1" x14ac:dyDescent="0.15">
      <c r="A73" s="280"/>
      <c r="B73" s="281"/>
      <c r="C73" s="281"/>
      <c r="D73" s="281"/>
      <c r="E73" s="281"/>
      <c r="F73" s="282"/>
      <c r="G73" s="19"/>
      <c r="H73" s="291"/>
      <c r="I73" s="292"/>
      <c r="J73" s="293"/>
      <c r="K73" s="19"/>
      <c r="L73" s="228" t="str">
        <f>IF(P73&lt;&gt;"",IF($R$20+$T$22+$T$27=0,"",$R$20+$T$22+$T$27),"")</f>
        <v/>
      </c>
      <c r="M73" s="229"/>
      <c r="N73" s="230"/>
      <c r="O73" s="234" t="s">
        <v>11</v>
      </c>
      <c r="P73" s="228" t="str">
        <f>IF($T$9&lt;&gt;"",IF($T$9&lt;=5000,$T$9,""),"")</f>
        <v/>
      </c>
      <c r="Q73" s="229"/>
      <c r="R73" s="229"/>
      <c r="S73" s="230"/>
      <c r="T73" s="234" t="s">
        <v>11</v>
      </c>
      <c r="U73" s="228" t="str">
        <f>IF(P73&lt;&gt;"",IF($X$9&lt;&gt;"",$X$9,""),"")</f>
        <v/>
      </c>
      <c r="V73" s="229"/>
      <c r="W73" s="230"/>
      <c r="X73" s="234" t="s">
        <v>13</v>
      </c>
      <c r="Y73" s="228" t="str">
        <f>IF(U73&lt;&gt;"",IF(P73&lt;&gt;"",IF(L73&lt;&gt;"",U73*P73*L73,""),""),"")</f>
        <v/>
      </c>
      <c r="Z73" s="229"/>
      <c r="AA73" s="230"/>
      <c r="AB73" s="89">
        <f>IF(Y73="",0,Y73)</f>
        <v>0</v>
      </c>
      <c r="AC73" s="5"/>
      <c r="AD73" s="5"/>
      <c r="AE73" s="42"/>
    </row>
    <row r="74" spans="1:31" ht="10.35" customHeight="1" x14ac:dyDescent="0.15">
      <c r="A74" s="280"/>
      <c r="B74" s="281"/>
      <c r="C74" s="281"/>
      <c r="D74" s="281"/>
      <c r="E74" s="281"/>
      <c r="F74" s="282"/>
      <c r="G74" s="19"/>
      <c r="H74" s="291"/>
      <c r="I74" s="292"/>
      <c r="J74" s="293"/>
      <c r="K74" s="19"/>
      <c r="L74" s="231"/>
      <c r="M74" s="232"/>
      <c r="N74" s="233"/>
      <c r="O74" s="234"/>
      <c r="P74" s="231"/>
      <c r="Q74" s="232"/>
      <c r="R74" s="232"/>
      <c r="S74" s="233"/>
      <c r="T74" s="234"/>
      <c r="U74" s="231"/>
      <c r="V74" s="232"/>
      <c r="W74" s="233"/>
      <c r="X74" s="234"/>
      <c r="Y74" s="231"/>
      <c r="Z74" s="232"/>
      <c r="AA74" s="233"/>
      <c r="AB74" s="87"/>
      <c r="AC74" s="76">
        <f>IF(U73&lt;&gt;"",IF(P73&lt;&gt;"",IF(L73&lt;&gt;"",L73*P73*$AB$9,0),0),0)</f>
        <v>0</v>
      </c>
      <c r="AD74" s="5"/>
      <c r="AE74" s="42"/>
    </row>
    <row r="75" spans="1:31" ht="10.35" customHeight="1" x14ac:dyDescent="0.15">
      <c r="A75" s="280"/>
      <c r="B75" s="281"/>
      <c r="C75" s="281"/>
      <c r="D75" s="281"/>
      <c r="E75" s="281"/>
      <c r="F75" s="282"/>
      <c r="G75" s="19"/>
      <c r="H75" s="294"/>
      <c r="I75" s="295"/>
      <c r="J75" s="296"/>
      <c r="K75" s="19"/>
      <c r="L75" s="5"/>
      <c r="M75" s="5"/>
      <c r="N75" s="22" t="s">
        <v>15</v>
      </c>
      <c r="O75" s="44"/>
      <c r="P75" s="19"/>
      <c r="Q75" s="19"/>
      <c r="R75" s="19"/>
      <c r="S75" s="22" t="s">
        <v>9</v>
      </c>
      <c r="T75" s="19"/>
      <c r="U75" s="19"/>
      <c r="V75" s="19"/>
      <c r="W75" s="22" t="s">
        <v>42</v>
      </c>
      <c r="X75" s="19"/>
      <c r="Y75" s="19"/>
      <c r="Z75" s="19"/>
      <c r="AA75" s="22" t="s">
        <v>47</v>
      </c>
      <c r="AB75" s="19"/>
      <c r="AC75" s="5"/>
      <c r="AD75" s="5"/>
      <c r="AE75" s="42"/>
    </row>
    <row r="76" spans="1:31" ht="10.5" customHeight="1" x14ac:dyDescent="0.15">
      <c r="A76" s="280"/>
      <c r="B76" s="281"/>
      <c r="C76" s="281"/>
      <c r="D76" s="281"/>
      <c r="E76" s="281"/>
      <c r="F76" s="282"/>
      <c r="G76" s="39"/>
      <c r="H76" s="40"/>
      <c r="I76" s="40"/>
      <c r="J76" s="40"/>
      <c r="K76" s="40"/>
      <c r="L76" s="40"/>
      <c r="M76" s="40"/>
      <c r="N76" s="40"/>
      <c r="O76" s="40"/>
      <c r="P76" s="40"/>
      <c r="Q76" s="40"/>
      <c r="R76" s="40"/>
      <c r="S76" s="40"/>
      <c r="T76" s="40"/>
      <c r="U76" s="40"/>
      <c r="V76" s="40"/>
      <c r="W76" s="40"/>
      <c r="X76" s="40"/>
      <c r="Y76" s="40"/>
      <c r="Z76" s="40"/>
      <c r="AA76" s="40"/>
      <c r="AB76" s="21"/>
      <c r="AC76" s="21"/>
      <c r="AD76" s="21"/>
      <c r="AE76" s="41"/>
    </row>
    <row r="77" spans="1:31" ht="5.25" customHeight="1" x14ac:dyDescent="0.15">
      <c r="A77" s="280"/>
      <c r="B77" s="281"/>
      <c r="C77" s="281"/>
      <c r="D77" s="281"/>
      <c r="E77" s="281"/>
      <c r="F77" s="282"/>
      <c r="G77" s="40"/>
      <c r="H77" s="40"/>
      <c r="I77" s="40"/>
      <c r="J77" s="40"/>
      <c r="K77" s="40"/>
      <c r="L77" s="40"/>
      <c r="M77" s="40"/>
      <c r="N77" s="40"/>
      <c r="O77" s="40"/>
      <c r="P77" s="40"/>
      <c r="Q77" s="40"/>
      <c r="R77" s="40"/>
      <c r="S77" s="40"/>
      <c r="T77" s="40"/>
      <c r="U77" s="40"/>
      <c r="V77" s="40"/>
      <c r="W77" s="40"/>
      <c r="X77" s="40"/>
      <c r="Y77" s="40"/>
      <c r="Z77" s="40"/>
      <c r="AA77" s="40"/>
      <c r="AB77" s="21"/>
      <c r="AC77" s="21"/>
      <c r="AD77" s="21"/>
      <c r="AE77" s="41"/>
    </row>
    <row r="78" spans="1:31" ht="12.75" customHeight="1" x14ac:dyDescent="0.15">
      <c r="A78" s="280"/>
      <c r="B78" s="281"/>
      <c r="C78" s="281"/>
      <c r="D78" s="281"/>
      <c r="E78" s="281"/>
      <c r="F78" s="282"/>
      <c r="G78" s="19"/>
      <c r="H78" s="145" t="s">
        <v>45</v>
      </c>
      <c r="I78" s="146"/>
      <c r="J78" s="147"/>
      <c r="K78" s="19"/>
      <c r="L78" s="223" t="s">
        <v>10</v>
      </c>
      <c r="M78" s="129"/>
      <c r="N78" s="130"/>
      <c r="O78" s="19"/>
      <c r="P78" s="223" t="s">
        <v>12</v>
      </c>
      <c r="Q78" s="129"/>
      <c r="R78" s="129"/>
      <c r="S78" s="130"/>
      <c r="T78" s="19"/>
      <c r="U78" s="223" t="s">
        <v>41</v>
      </c>
      <c r="V78" s="129"/>
      <c r="W78" s="130"/>
      <c r="X78" s="19"/>
      <c r="Y78" s="260" t="s">
        <v>132</v>
      </c>
      <c r="Z78" s="261"/>
      <c r="AA78" s="262"/>
      <c r="AB78" s="45"/>
      <c r="AC78" s="45"/>
      <c r="AD78" s="45"/>
      <c r="AE78" s="42"/>
    </row>
    <row r="79" spans="1:31" ht="4.3499999999999996" customHeight="1" x14ac:dyDescent="0.15">
      <c r="A79" s="280"/>
      <c r="B79" s="281"/>
      <c r="C79" s="281"/>
      <c r="D79" s="281"/>
      <c r="E79" s="281"/>
      <c r="F79" s="282"/>
      <c r="G79" s="19"/>
      <c r="H79" s="148"/>
      <c r="I79" s="143"/>
      <c r="J79" s="149"/>
      <c r="K79" s="19"/>
      <c r="L79" s="19"/>
      <c r="M79" s="19"/>
      <c r="N79" s="19"/>
      <c r="O79" s="19"/>
      <c r="P79" s="19"/>
      <c r="Q79" s="19"/>
      <c r="R79" s="19"/>
      <c r="S79" s="19"/>
      <c r="T79" s="19"/>
      <c r="U79" s="19"/>
      <c r="V79" s="19"/>
      <c r="W79" s="19"/>
      <c r="X79" s="19"/>
      <c r="Y79" s="19"/>
      <c r="Z79" s="19"/>
      <c r="AA79" s="19"/>
      <c r="AB79" s="45"/>
      <c r="AC79" s="45"/>
      <c r="AD79" s="45"/>
      <c r="AE79" s="42"/>
    </row>
    <row r="80" spans="1:31" ht="10.35" customHeight="1" x14ac:dyDescent="0.15">
      <c r="A80" s="280"/>
      <c r="B80" s="281"/>
      <c r="C80" s="281"/>
      <c r="D80" s="281"/>
      <c r="E80" s="281"/>
      <c r="F80" s="282"/>
      <c r="G80" s="19"/>
      <c r="H80" s="148"/>
      <c r="I80" s="143"/>
      <c r="J80" s="149"/>
      <c r="K80" s="19"/>
      <c r="L80" s="265" t="str">
        <f>IF(P73&lt;&gt;"",IF($X$24&lt;&gt;"",$X$24*20,""),"")</f>
        <v/>
      </c>
      <c r="M80" s="265"/>
      <c r="N80" s="265"/>
      <c r="O80" s="247" t="s">
        <v>11</v>
      </c>
      <c r="P80" s="228" t="str">
        <f>IF(P73&lt;&gt;"",IF(L80&lt;&gt;"",P73,""),"")</f>
        <v/>
      </c>
      <c r="Q80" s="229"/>
      <c r="R80" s="229"/>
      <c r="S80" s="230"/>
      <c r="T80" s="234" t="s">
        <v>11</v>
      </c>
      <c r="U80" s="228" t="str">
        <f>IF(P73&lt;&gt;"",IF($AB$24&lt;&gt;"",$AB$24,""),"")</f>
        <v/>
      </c>
      <c r="V80" s="229"/>
      <c r="W80" s="230"/>
      <c r="X80" s="234" t="s">
        <v>13</v>
      </c>
      <c r="Y80" s="228" t="str">
        <f>IF(U80&lt;&gt;"",IF(P80&lt;&gt;"",IF(L80&lt;&gt;"",U80*P80*L80,""),""),"")</f>
        <v/>
      </c>
      <c r="Z80" s="229"/>
      <c r="AA80" s="230"/>
      <c r="AB80" s="89">
        <f>IF(Y80="",0,Y80)</f>
        <v>0</v>
      </c>
      <c r="AC80" s="45"/>
      <c r="AD80" s="45"/>
      <c r="AE80" s="42"/>
    </row>
    <row r="81" spans="1:31" ht="10.35" customHeight="1" x14ac:dyDescent="0.15">
      <c r="A81" s="280"/>
      <c r="B81" s="281"/>
      <c r="C81" s="281"/>
      <c r="D81" s="281"/>
      <c r="E81" s="281"/>
      <c r="F81" s="282"/>
      <c r="G81" s="19"/>
      <c r="H81" s="150"/>
      <c r="I81" s="151"/>
      <c r="J81" s="152"/>
      <c r="K81" s="19"/>
      <c r="L81" s="265"/>
      <c r="M81" s="265"/>
      <c r="N81" s="265"/>
      <c r="O81" s="247"/>
      <c r="P81" s="231"/>
      <c r="Q81" s="232"/>
      <c r="R81" s="232"/>
      <c r="S81" s="233"/>
      <c r="T81" s="234"/>
      <c r="U81" s="231"/>
      <c r="V81" s="232"/>
      <c r="W81" s="233"/>
      <c r="X81" s="234"/>
      <c r="Y81" s="231"/>
      <c r="Z81" s="232"/>
      <c r="AA81" s="233"/>
      <c r="AB81" s="87"/>
      <c r="AC81" s="76">
        <f>IF(U80&lt;&gt;"",IF(P80&lt;&gt;"",IF(L80&lt;&gt;"",L80*P80*$AB$9,0),0),0)</f>
        <v>0</v>
      </c>
      <c r="AD81" s="45"/>
      <c r="AE81" s="42"/>
    </row>
    <row r="82" spans="1:31" ht="10.35" customHeight="1" x14ac:dyDescent="0.15">
      <c r="A82" s="280"/>
      <c r="B82" s="281"/>
      <c r="C82" s="281"/>
      <c r="D82" s="281"/>
      <c r="E82" s="281"/>
      <c r="F82" s="282"/>
      <c r="G82" s="19"/>
      <c r="H82" s="43"/>
      <c r="I82" s="43"/>
      <c r="J82" s="43"/>
      <c r="K82" s="19"/>
      <c r="L82" s="5"/>
      <c r="M82" s="5"/>
      <c r="N82" s="22" t="s">
        <v>15</v>
      </c>
      <c r="O82" s="44"/>
      <c r="P82" s="19"/>
      <c r="Q82" s="19"/>
      <c r="R82" s="19"/>
      <c r="S82" s="22" t="s">
        <v>9</v>
      </c>
      <c r="T82" s="19"/>
      <c r="U82" s="19"/>
      <c r="V82" s="19"/>
      <c r="W82" s="22" t="s">
        <v>42</v>
      </c>
      <c r="X82" s="19"/>
      <c r="Y82" s="19"/>
      <c r="Z82" s="19"/>
      <c r="AA82" s="22" t="s">
        <v>47</v>
      </c>
      <c r="AB82" s="19"/>
      <c r="AC82" s="5"/>
      <c r="AD82" s="5"/>
      <c r="AE82" s="42"/>
    </row>
    <row r="83" spans="1:31" ht="4.3499999999999996" customHeight="1" x14ac:dyDescent="0.15">
      <c r="A83" s="280"/>
      <c r="B83" s="281"/>
      <c r="C83" s="281"/>
      <c r="D83" s="281"/>
      <c r="E83" s="281"/>
      <c r="F83" s="282"/>
      <c r="G83" s="19"/>
      <c r="H83" s="19"/>
      <c r="I83" s="19"/>
      <c r="J83" s="19"/>
      <c r="K83" s="19"/>
      <c r="L83" s="19"/>
      <c r="M83" s="19"/>
      <c r="N83" s="19"/>
      <c r="O83" s="19"/>
      <c r="P83" s="19"/>
      <c r="Q83" s="19"/>
      <c r="R83" s="19"/>
      <c r="S83" s="22"/>
      <c r="T83" s="19"/>
      <c r="U83" s="19"/>
      <c r="V83" s="19"/>
      <c r="W83" s="19"/>
      <c r="X83" s="19"/>
      <c r="Y83" s="19"/>
      <c r="Z83" s="19"/>
      <c r="AA83" s="19"/>
      <c r="AB83" s="19"/>
      <c r="AC83" s="5"/>
      <c r="AD83" s="5"/>
      <c r="AE83" s="42"/>
    </row>
    <row r="84" spans="1:31" ht="13.5" customHeight="1" x14ac:dyDescent="0.15">
      <c r="A84" s="280"/>
      <c r="B84" s="281"/>
      <c r="C84" s="281"/>
      <c r="D84" s="281"/>
      <c r="E84" s="281"/>
      <c r="F84" s="282"/>
      <c r="G84" s="19"/>
      <c r="H84" s="214" t="s">
        <v>14</v>
      </c>
      <c r="I84" s="215"/>
      <c r="J84" s="216"/>
      <c r="K84" s="19"/>
      <c r="L84" s="6"/>
      <c r="M84" s="6"/>
      <c r="N84" s="6"/>
      <c r="O84" s="19"/>
      <c r="P84" s="260" t="s">
        <v>129</v>
      </c>
      <c r="Q84" s="261"/>
      <c r="R84" s="261"/>
      <c r="S84" s="262"/>
      <c r="T84" s="19"/>
      <c r="U84" s="223" t="s">
        <v>95</v>
      </c>
      <c r="V84" s="263"/>
      <c r="W84" s="264"/>
      <c r="X84" s="19"/>
      <c r="Y84" s="223" t="s">
        <v>14</v>
      </c>
      <c r="Z84" s="129"/>
      <c r="AA84" s="130"/>
      <c r="AB84" s="6"/>
      <c r="AC84" s="223" t="s">
        <v>89</v>
      </c>
      <c r="AD84" s="129"/>
      <c r="AE84" s="130"/>
    </row>
    <row r="85" spans="1:31" ht="4.3499999999999996" customHeight="1" x14ac:dyDescent="0.15">
      <c r="A85" s="280"/>
      <c r="B85" s="281"/>
      <c r="C85" s="281"/>
      <c r="D85" s="281"/>
      <c r="E85" s="281"/>
      <c r="F85" s="282"/>
      <c r="G85" s="19"/>
      <c r="H85" s="255"/>
      <c r="I85" s="227"/>
      <c r="J85" s="256"/>
      <c r="K85" s="19"/>
      <c r="L85" s="19"/>
      <c r="M85" s="19"/>
      <c r="N85" s="19"/>
      <c r="O85" s="19"/>
      <c r="P85" s="19"/>
      <c r="Q85" s="19"/>
      <c r="R85" s="19"/>
      <c r="S85" s="19"/>
      <c r="T85" s="19"/>
      <c r="U85" s="19"/>
      <c r="V85" s="19"/>
      <c r="W85" s="19"/>
      <c r="X85" s="19"/>
      <c r="Y85" s="19"/>
      <c r="Z85" s="19"/>
      <c r="AA85" s="19"/>
      <c r="AB85" s="19"/>
      <c r="AC85" s="5"/>
      <c r="AD85" s="5"/>
      <c r="AE85" s="42"/>
    </row>
    <row r="86" spans="1:31" ht="10.35" customHeight="1" x14ac:dyDescent="0.15">
      <c r="A86" s="280"/>
      <c r="B86" s="281"/>
      <c r="C86" s="281"/>
      <c r="D86" s="281"/>
      <c r="E86" s="281"/>
      <c r="F86" s="282"/>
      <c r="G86" s="19"/>
      <c r="H86" s="255"/>
      <c r="I86" s="227"/>
      <c r="J86" s="256"/>
      <c r="K86" s="19"/>
      <c r="L86" s="44"/>
      <c r="M86" s="44"/>
      <c r="N86" s="44"/>
      <c r="O86" s="46"/>
      <c r="P86" s="228" t="str">
        <f>IF(AB73+AB80=0,"",IF(U86&lt;&gt;"",AB73+AB80,""))</f>
        <v/>
      </c>
      <c r="Q86" s="229"/>
      <c r="R86" s="229"/>
      <c r="S86" s="230"/>
      <c r="T86" s="47" t="s">
        <v>11</v>
      </c>
      <c r="U86" s="214">
        <f>$T$15</f>
        <v>1</v>
      </c>
      <c r="V86" s="245"/>
      <c r="W86" s="246"/>
      <c r="X86" s="247" t="s">
        <v>13</v>
      </c>
      <c r="Y86" s="238" t="str">
        <f>IF(P86&lt;&gt;"",ROUNDUP(P86*U86/10240,0)*10,"")</f>
        <v/>
      </c>
      <c r="Z86" s="239"/>
      <c r="AA86" s="240"/>
      <c r="AB86" s="44"/>
      <c r="AC86" s="248" t="str">
        <f>IF(P86&lt;&gt;"",IF(AB$9&lt;&gt;"",ROUNDUP((AC74+AC81)*U86/10240,0)*10,""),"")</f>
        <v/>
      </c>
      <c r="AD86" s="249"/>
      <c r="AE86" s="250"/>
    </row>
    <row r="87" spans="1:31" ht="14.25" customHeight="1" x14ac:dyDescent="0.15">
      <c r="A87" s="280"/>
      <c r="B87" s="281"/>
      <c r="C87" s="281"/>
      <c r="D87" s="281"/>
      <c r="E87" s="281"/>
      <c r="F87" s="282"/>
      <c r="G87" s="19"/>
      <c r="H87" s="257"/>
      <c r="I87" s="258"/>
      <c r="J87" s="259"/>
      <c r="K87" s="19"/>
      <c r="L87" s="44"/>
      <c r="M87" s="44"/>
      <c r="N87" s="44"/>
      <c r="O87" s="46"/>
      <c r="P87" s="231"/>
      <c r="Q87" s="232"/>
      <c r="R87" s="232"/>
      <c r="S87" s="233"/>
      <c r="T87" s="47"/>
      <c r="U87" s="220"/>
      <c r="V87" s="221"/>
      <c r="W87" s="222"/>
      <c r="X87" s="247"/>
      <c r="Y87" s="241"/>
      <c r="Z87" s="242"/>
      <c r="AA87" s="243"/>
      <c r="AB87" s="44"/>
      <c r="AC87" s="251"/>
      <c r="AD87" s="252"/>
      <c r="AE87" s="253"/>
    </row>
    <row r="88" spans="1:31" ht="10.35" customHeight="1" x14ac:dyDescent="0.15">
      <c r="A88" s="280"/>
      <c r="B88" s="281"/>
      <c r="C88" s="281"/>
      <c r="D88" s="281"/>
      <c r="E88" s="281"/>
      <c r="F88" s="282"/>
      <c r="G88" s="19"/>
      <c r="H88" s="19"/>
      <c r="I88" s="19"/>
      <c r="J88" s="19"/>
      <c r="K88" s="19"/>
      <c r="L88" s="5"/>
      <c r="M88" s="5"/>
      <c r="N88" s="22"/>
      <c r="O88" s="44"/>
      <c r="P88" s="5"/>
      <c r="Q88" s="5"/>
      <c r="R88" s="5"/>
      <c r="S88" s="22" t="s">
        <v>47</v>
      </c>
      <c r="T88" s="44"/>
      <c r="U88" s="19"/>
      <c r="V88" s="19"/>
      <c r="W88" s="22" t="s">
        <v>88</v>
      </c>
      <c r="X88" s="19"/>
      <c r="Y88" s="19"/>
      <c r="Z88" s="19"/>
      <c r="AA88" s="22" t="s">
        <v>37</v>
      </c>
      <c r="AB88" s="22"/>
      <c r="AC88" s="53"/>
      <c r="AD88" s="22"/>
      <c r="AE88" s="54" t="s">
        <v>37</v>
      </c>
    </row>
    <row r="89" spans="1:31" ht="4.3499999999999996" customHeight="1" x14ac:dyDescent="0.15">
      <c r="A89" s="283"/>
      <c r="B89" s="284"/>
      <c r="C89" s="284"/>
      <c r="D89" s="284"/>
      <c r="E89" s="284"/>
      <c r="F89" s="285"/>
      <c r="G89" s="48"/>
      <c r="H89" s="48"/>
      <c r="I89" s="48"/>
      <c r="J89" s="48"/>
      <c r="K89" s="48"/>
      <c r="L89" s="49"/>
      <c r="M89" s="49"/>
      <c r="N89" s="51"/>
      <c r="O89" s="48"/>
      <c r="P89" s="48"/>
      <c r="Q89" s="48"/>
      <c r="R89" s="48"/>
      <c r="S89" s="51"/>
      <c r="T89" s="52"/>
      <c r="U89" s="48"/>
      <c r="V89" s="48"/>
      <c r="W89" s="51"/>
      <c r="X89" s="48"/>
      <c r="Y89" s="48"/>
      <c r="Z89" s="48"/>
      <c r="AA89" s="51"/>
      <c r="AB89" s="48"/>
      <c r="AC89" s="49"/>
      <c r="AD89" s="49"/>
      <c r="AE89" s="50"/>
    </row>
    <row r="90" spans="1:31" ht="4.3499999999999996" customHeight="1" x14ac:dyDescent="0.15">
      <c r="A90" s="155" t="s">
        <v>119</v>
      </c>
      <c r="B90" s="209"/>
      <c r="C90" s="209"/>
      <c r="D90" s="209"/>
      <c r="E90" s="209"/>
      <c r="F90" s="210"/>
      <c r="G90" s="19"/>
      <c r="H90" s="19"/>
      <c r="I90" s="19"/>
      <c r="J90" s="19"/>
      <c r="K90" s="19"/>
      <c r="L90" s="19"/>
      <c r="M90" s="19"/>
      <c r="N90" s="19"/>
      <c r="O90" s="19"/>
      <c r="P90" s="19"/>
      <c r="Q90" s="19"/>
      <c r="R90" s="19"/>
      <c r="S90" s="22"/>
      <c r="T90" s="19"/>
      <c r="U90" s="19"/>
      <c r="V90" s="19"/>
      <c r="W90" s="19"/>
      <c r="X90" s="19"/>
      <c r="Y90" s="19"/>
      <c r="Z90" s="19"/>
      <c r="AA90" s="19"/>
      <c r="AB90" s="19"/>
      <c r="AC90" s="5"/>
      <c r="AD90" s="5"/>
      <c r="AE90" s="42"/>
    </row>
    <row r="91" spans="1:31" ht="13.5" customHeight="1" x14ac:dyDescent="0.15">
      <c r="A91" s="211"/>
      <c r="B91" s="212"/>
      <c r="C91" s="212"/>
      <c r="D91" s="212"/>
      <c r="E91" s="212"/>
      <c r="F91" s="213"/>
      <c r="G91" s="19"/>
      <c r="H91" s="214" t="s">
        <v>22</v>
      </c>
      <c r="I91" s="215"/>
      <c r="J91" s="216"/>
      <c r="K91" s="19"/>
      <c r="L91" s="223" t="s">
        <v>10</v>
      </c>
      <c r="M91" s="129"/>
      <c r="N91" s="130"/>
      <c r="O91" s="19"/>
      <c r="P91" s="223" t="s">
        <v>12</v>
      </c>
      <c r="Q91" s="129"/>
      <c r="R91" s="129"/>
      <c r="S91" s="130"/>
      <c r="T91" s="19"/>
      <c r="U91" s="223" t="s">
        <v>30</v>
      </c>
      <c r="V91" s="129"/>
      <c r="W91" s="130"/>
      <c r="X91" s="19"/>
      <c r="Y91" s="223" t="s">
        <v>17</v>
      </c>
      <c r="Z91" s="129"/>
      <c r="AA91" s="130"/>
      <c r="AB91" s="8"/>
      <c r="AC91" s="223" t="s">
        <v>131</v>
      </c>
      <c r="AD91" s="129"/>
      <c r="AE91" s="130"/>
    </row>
    <row r="92" spans="1:31" ht="4.3499999999999996" customHeight="1" x14ac:dyDescent="0.15">
      <c r="A92" s="211"/>
      <c r="B92" s="212"/>
      <c r="C92" s="212"/>
      <c r="D92" s="212"/>
      <c r="E92" s="212"/>
      <c r="F92" s="213"/>
      <c r="G92" s="19"/>
      <c r="H92" s="217"/>
      <c r="I92" s="218"/>
      <c r="J92" s="219"/>
      <c r="K92" s="19"/>
      <c r="L92" s="19"/>
      <c r="M92" s="19"/>
      <c r="N92" s="19"/>
      <c r="O92" s="19"/>
      <c r="P92" s="19"/>
      <c r="Q92" s="19"/>
      <c r="R92" s="19"/>
      <c r="S92" s="19"/>
      <c r="T92" s="19"/>
      <c r="U92" s="19"/>
      <c r="V92" s="19"/>
      <c r="W92" s="19"/>
      <c r="X92" s="19"/>
      <c r="Y92" s="19"/>
      <c r="Z92" s="19"/>
      <c r="AA92" s="19"/>
      <c r="AB92" s="19"/>
      <c r="AC92" s="119"/>
      <c r="AD92" s="119"/>
      <c r="AE92" s="120"/>
    </row>
    <row r="93" spans="1:31" ht="10.35" customHeight="1" x14ac:dyDescent="0.15">
      <c r="A93" s="211"/>
      <c r="B93" s="212"/>
      <c r="C93" s="212"/>
      <c r="D93" s="212"/>
      <c r="E93" s="212"/>
      <c r="F93" s="213"/>
      <c r="G93" s="19"/>
      <c r="H93" s="217"/>
      <c r="I93" s="218"/>
      <c r="J93" s="219"/>
      <c r="K93" s="19"/>
      <c r="L93" s="214">
        <v>2</v>
      </c>
      <c r="M93" s="215"/>
      <c r="N93" s="216"/>
      <c r="O93" s="227" t="s">
        <v>11</v>
      </c>
      <c r="P93" s="228" t="str">
        <f>IF(AND(P73&lt;&gt;"",U73&lt;&gt;""),P73,"")</f>
        <v/>
      </c>
      <c r="Q93" s="229"/>
      <c r="R93" s="229"/>
      <c r="S93" s="230"/>
      <c r="T93" s="244" t="s">
        <v>11</v>
      </c>
      <c r="U93" s="228" t="str">
        <f>IF(U73&lt;&gt;"",INT(U73/30+0.5),"")</f>
        <v/>
      </c>
      <c r="V93" s="229"/>
      <c r="W93" s="230"/>
      <c r="X93" s="235" t="s">
        <v>29</v>
      </c>
      <c r="Y93" s="228">
        <v>1</v>
      </c>
      <c r="Z93" s="229"/>
      <c r="AA93" s="230"/>
      <c r="AB93" s="254" t="s">
        <v>13</v>
      </c>
      <c r="AC93" s="228" t="str">
        <f>IF(AC95&lt;&gt;"",IF(AC95&gt;=40,AC95,40),"")</f>
        <v/>
      </c>
      <c r="AD93" s="229"/>
      <c r="AE93" s="230"/>
    </row>
    <row r="94" spans="1:31" ht="10.35" customHeight="1" x14ac:dyDescent="0.15">
      <c r="A94" s="211"/>
      <c r="B94" s="212"/>
      <c r="C94" s="212"/>
      <c r="D94" s="212"/>
      <c r="E94" s="212"/>
      <c r="F94" s="213"/>
      <c r="G94" s="19"/>
      <c r="H94" s="220"/>
      <c r="I94" s="221"/>
      <c r="J94" s="222"/>
      <c r="K94" s="19"/>
      <c r="L94" s="220"/>
      <c r="M94" s="221"/>
      <c r="N94" s="222"/>
      <c r="O94" s="227"/>
      <c r="P94" s="231"/>
      <c r="Q94" s="232"/>
      <c r="R94" s="232"/>
      <c r="S94" s="233"/>
      <c r="T94" s="244"/>
      <c r="U94" s="231"/>
      <c r="V94" s="232"/>
      <c r="W94" s="233"/>
      <c r="X94" s="235"/>
      <c r="Y94" s="231"/>
      <c r="Z94" s="232"/>
      <c r="AA94" s="233"/>
      <c r="AB94" s="254"/>
      <c r="AC94" s="231"/>
      <c r="AD94" s="232"/>
      <c r="AE94" s="233"/>
    </row>
    <row r="95" spans="1:31" ht="10.35" customHeight="1" x14ac:dyDescent="0.15">
      <c r="A95" s="211"/>
      <c r="B95" s="212"/>
      <c r="C95" s="212"/>
      <c r="D95" s="212"/>
      <c r="E95" s="212"/>
      <c r="F95" s="213"/>
      <c r="G95" s="19"/>
      <c r="H95" s="34"/>
      <c r="I95" s="19"/>
      <c r="J95" s="19"/>
      <c r="K95" s="19"/>
      <c r="L95" s="5"/>
      <c r="M95" s="5"/>
      <c r="N95" s="22" t="s">
        <v>38</v>
      </c>
      <c r="O95" s="19"/>
      <c r="P95" s="19"/>
      <c r="Q95" s="19"/>
      <c r="R95" s="19"/>
      <c r="S95" s="22" t="s">
        <v>9</v>
      </c>
      <c r="T95" s="44"/>
      <c r="U95" s="34"/>
      <c r="V95" s="19"/>
      <c r="W95" s="22" t="s">
        <v>28</v>
      </c>
      <c r="X95" s="19"/>
      <c r="Y95" s="19"/>
      <c r="Z95" s="19"/>
      <c r="AA95" s="22" t="s">
        <v>28</v>
      </c>
      <c r="AB95" s="22"/>
      <c r="AC95" s="121" t="str">
        <f>IF(P93&lt;&gt;"",IF(U93&lt;&gt;"",IF(L93&lt;&gt;"",ROUNDUP(P93*(U93+1)*L93/10240,0)*10,""),""),"")</f>
        <v/>
      </c>
      <c r="AD95" s="122"/>
      <c r="AE95" s="54" t="s">
        <v>37</v>
      </c>
    </row>
    <row r="96" spans="1:31" ht="4.3499999999999996" customHeight="1" x14ac:dyDescent="0.15">
      <c r="A96" s="211"/>
      <c r="B96" s="212"/>
      <c r="C96" s="212"/>
      <c r="D96" s="212"/>
      <c r="E96" s="212"/>
      <c r="F96" s="213"/>
      <c r="G96" s="19"/>
      <c r="H96" s="34"/>
      <c r="I96" s="19"/>
      <c r="J96" s="19"/>
      <c r="K96" s="19"/>
      <c r="L96" s="19"/>
      <c r="M96" s="19"/>
      <c r="N96" s="19"/>
      <c r="O96" s="19"/>
      <c r="P96" s="19"/>
      <c r="Q96" s="19"/>
      <c r="R96" s="19"/>
      <c r="S96" s="19"/>
      <c r="T96" s="19"/>
      <c r="U96" s="19"/>
      <c r="V96" s="19"/>
      <c r="W96" s="19"/>
      <c r="X96" s="19"/>
      <c r="Y96" s="19"/>
      <c r="Z96" s="19"/>
      <c r="AA96" s="19"/>
      <c r="AB96" s="19"/>
      <c r="AC96" s="119"/>
      <c r="AD96" s="119"/>
      <c r="AE96" s="123"/>
    </row>
    <row r="97" spans="1:31" ht="13.5" customHeight="1" x14ac:dyDescent="0.15">
      <c r="A97" s="211"/>
      <c r="B97" s="212"/>
      <c r="C97" s="212"/>
      <c r="D97" s="212"/>
      <c r="E97" s="212"/>
      <c r="F97" s="213"/>
      <c r="G97" s="19"/>
      <c r="H97" s="227"/>
      <c r="I97" s="227"/>
      <c r="J97" s="227"/>
      <c r="K97" s="19"/>
      <c r="L97" s="223" t="s">
        <v>10</v>
      </c>
      <c r="M97" s="129"/>
      <c r="N97" s="130"/>
      <c r="O97" s="19"/>
      <c r="P97" s="223" t="s">
        <v>12</v>
      </c>
      <c r="Q97" s="129"/>
      <c r="R97" s="129"/>
      <c r="S97" s="130"/>
      <c r="T97" s="19"/>
      <c r="U97" s="223" t="s">
        <v>132</v>
      </c>
      <c r="V97" s="129"/>
      <c r="W97" s="130"/>
      <c r="X97" s="19"/>
      <c r="Y97" s="236"/>
      <c r="Z97" s="236"/>
      <c r="AA97" s="236"/>
      <c r="AB97" s="8"/>
      <c r="AC97" s="223" t="s">
        <v>130</v>
      </c>
      <c r="AD97" s="129"/>
      <c r="AE97" s="130"/>
    </row>
    <row r="98" spans="1:31" ht="4.3499999999999996" customHeight="1" x14ac:dyDescent="0.15">
      <c r="A98" s="211"/>
      <c r="B98" s="212"/>
      <c r="C98" s="212"/>
      <c r="D98" s="212"/>
      <c r="E98" s="212"/>
      <c r="F98" s="213"/>
      <c r="G98" s="19"/>
      <c r="H98" s="218"/>
      <c r="I98" s="218"/>
      <c r="J98" s="218"/>
      <c r="K98" s="19"/>
      <c r="L98" s="19"/>
      <c r="M98" s="19"/>
      <c r="N98" s="19"/>
      <c r="O98" s="19"/>
      <c r="P98" s="19"/>
      <c r="Q98" s="19"/>
      <c r="R98" s="19"/>
      <c r="S98" s="19"/>
      <c r="T98" s="19"/>
      <c r="U98" s="19"/>
      <c r="V98" s="19"/>
      <c r="W98" s="19"/>
      <c r="X98" s="19"/>
      <c r="Y98" s="19"/>
      <c r="Z98" s="19"/>
      <c r="AA98" s="19"/>
      <c r="AB98" s="19"/>
      <c r="AC98" s="119"/>
      <c r="AD98" s="119"/>
      <c r="AE98" s="120"/>
    </row>
    <row r="99" spans="1:31" ht="10.35" customHeight="1" x14ac:dyDescent="0.15">
      <c r="A99" s="211"/>
      <c r="B99" s="212"/>
      <c r="C99" s="212"/>
      <c r="D99" s="212"/>
      <c r="E99" s="212"/>
      <c r="F99" s="213"/>
      <c r="G99" s="19"/>
      <c r="H99" s="218"/>
      <c r="I99" s="218"/>
      <c r="J99" s="218"/>
      <c r="K99" s="19"/>
      <c r="L99" s="214">
        <v>2.6</v>
      </c>
      <c r="M99" s="215"/>
      <c r="N99" s="216"/>
      <c r="O99" s="227" t="s">
        <v>11</v>
      </c>
      <c r="P99" s="228" t="str">
        <f>P93</f>
        <v/>
      </c>
      <c r="Q99" s="229"/>
      <c r="R99" s="229"/>
      <c r="S99" s="230"/>
      <c r="T99" s="234" t="s">
        <v>13</v>
      </c>
      <c r="U99" s="228" t="str">
        <f>U101</f>
        <v/>
      </c>
      <c r="V99" s="229"/>
      <c r="W99" s="230"/>
      <c r="X99" s="235"/>
      <c r="Y99" s="227"/>
      <c r="Z99" s="227"/>
      <c r="AA99" s="227"/>
      <c r="AB99" s="237"/>
      <c r="AC99" s="238" t="str">
        <f>IF(U99&amp;AC93&lt;&gt;"",U99+AC93,"")</f>
        <v/>
      </c>
      <c r="AD99" s="239"/>
      <c r="AE99" s="240"/>
    </row>
    <row r="100" spans="1:31" ht="9.75" customHeight="1" x14ac:dyDescent="0.15">
      <c r="A100" s="211"/>
      <c r="B100" s="212"/>
      <c r="C100" s="212"/>
      <c r="D100" s="212"/>
      <c r="E100" s="212"/>
      <c r="F100" s="213"/>
      <c r="G100" s="19"/>
      <c r="H100" s="218"/>
      <c r="I100" s="218"/>
      <c r="J100" s="218"/>
      <c r="K100" s="19"/>
      <c r="L100" s="220"/>
      <c r="M100" s="221"/>
      <c r="N100" s="222"/>
      <c r="O100" s="227"/>
      <c r="P100" s="231"/>
      <c r="Q100" s="232"/>
      <c r="R100" s="232"/>
      <c r="S100" s="233"/>
      <c r="T100" s="234"/>
      <c r="U100" s="231"/>
      <c r="V100" s="232"/>
      <c r="W100" s="233"/>
      <c r="X100" s="235"/>
      <c r="Y100" s="227"/>
      <c r="Z100" s="227"/>
      <c r="AA100" s="227"/>
      <c r="AB100" s="237"/>
      <c r="AC100" s="241"/>
      <c r="AD100" s="242"/>
      <c r="AE100" s="243"/>
    </row>
    <row r="101" spans="1:31" ht="10.35" customHeight="1" x14ac:dyDescent="0.15">
      <c r="A101" s="211"/>
      <c r="B101" s="212"/>
      <c r="C101" s="212"/>
      <c r="D101" s="212"/>
      <c r="E101" s="212"/>
      <c r="F101" s="213"/>
      <c r="G101" s="19"/>
      <c r="H101" s="34"/>
      <c r="I101" s="19"/>
      <c r="J101" s="19"/>
      <c r="K101" s="19"/>
      <c r="L101" s="5"/>
      <c r="M101" s="5"/>
      <c r="N101" s="22" t="s">
        <v>47</v>
      </c>
      <c r="O101" s="19"/>
      <c r="P101" s="19"/>
      <c r="Q101" s="19"/>
      <c r="R101" s="19"/>
      <c r="S101" s="22" t="s">
        <v>9</v>
      </c>
      <c r="T101" s="44"/>
      <c r="U101" s="101" t="str">
        <f>IF(P99&lt;&gt;"",ROUNDUP(P99*L99/10240,0)*10,"")</f>
        <v/>
      </c>
      <c r="V101" s="19"/>
      <c r="W101" s="22" t="s">
        <v>37</v>
      </c>
      <c r="X101" s="19"/>
      <c r="Y101" s="19"/>
      <c r="Z101" s="19"/>
      <c r="AA101" s="22"/>
      <c r="AB101" s="22"/>
      <c r="AC101" s="121" t="str">
        <f>IF(P99&lt;&gt;"",IF(U99&lt;&gt;"",IF(L99&lt;&gt;"",ROUNDUP(P99*(U99+1)*L99/10240,0)*10,""),""),"")</f>
        <v/>
      </c>
      <c r="AD101" s="122"/>
      <c r="AE101" s="54" t="s">
        <v>37</v>
      </c>
    </row>
    <row r="102" spans="1:31" ht="4.3499999999999996" customHeight="1" x14ac:dyDescent="0.15">
      <c r="A102" s="163"/>
      <c r="B102" s="164"/>
      <c r="C102" s="164"/>
      <c r="D102" s="164"/>
      <c r="E102" s="164"/>
      <c r="F102" s="165"/>
      <c r="G102" s="48"/>
      <c r="H102" s="48"/>
      <c r="I102" s="48"/>
      <c r="J102" s="48"/>
      <c r="K102" s="48"/>
      <c r="L102" s="49"/>
      <c r="M102" s="49"/>
      <c r="N102" s="51"/>
      <c r="O102" s="48"/>
      <c r="P102" s="48"/>
      <c r="Q102" s="48"/>
      <c r="R102" s="48"/>
      <c r="S102" s="51"/>
      <c r="T102" s="52"/>
      <c r="U102" s="48"/>
      <c r="V102" s="48"/>
      <c r="W102" s="51"/>
      <c r="X102" s="48"/>
      <c r="Y102" s="48"/>
      <c r="Z102" s="48"/>
      <c r="AA102" s="51"/>
      <c r="AB102" s="48"/>
      <c r="AC102" s="49"/>
      <c r="AD102" s="49"/>
      <c r="AE102" s="50"/>
    </row>
    <row r="103" spans="1:31" ht="7.5" customHeight="1" x14ac:dyDescent="0.15">
      <c r="A103" s="19"/>
      <c r="B103" s="19"/>
      <c r="C103" s="19"/>
      <c r="D103" s="19"/>
      <c r="E103" s="19"/>
      <c r="F103" s="19"/>
      <c r="G103" s="19"/>
      <c r="H103" s="19"/>
      <c r="I103" s="19"/>
      <c r="J103" s="19"/>
      <c r="K103" s="19"/>
      <c r="L103" s="5"/>
      <c r="M103" s="5"/>
      <c r="N103" s="22"/>
      <c r="O103" s="19"/>
      <c r="P103" s="19"/>
      <c r="Q103" s="19"/>
      <c r="R103" s="19"/>
      <c r="S103" s="22"/>
      <c r="T103" s="44"/>
      <c r="U103" s="19"/>
      <c r="V103" s="19"/>
      <c r="W103" s="22"/>
      <c r="X103" s="19"/>
      <c r="Y103" s="19"/>
      <c r="Z103" s="19"/>
      <c r="AA103" s="22"/>
      <c r="AB103" s="19"/>
      <c r="AC103" s="5"/>
      <c r="AD103" s="5"/>
      <c r="AE103" s="5"/>
    </row>
    <row r="104" spans="1:31" ht="12" customHeight="1" x14ac:dyDescent="0.15">
      <c r="A104" s="19"/>
      <c r="B104" s="19"/>
      <c r="C104" s="19"/>
      <c r="D104" s="19"/>
      <c r="E104" s="19"/>
      <c r="F104" s="19"/>
      <c r="G104" s="124" t="s">
        <v>157</v>
      </c>
      <c r="I104" s="118" t="s">
        <v>157</v>
      </c>
      <c r="J104" s="19"/>
      <c r="K104" s="19"/>
      <c r="L104" s="5"/>
      <c r="M104" s="5"/>
      <c r="N104" s="22"/>
      <c r="Q104" s="19"/>
      <c r="R104" s="19"/>
      <c r="S104" s="22"/>
      <c r="T104" s="44"/>
      <c r="U104" s="19"/>
      <c r="V104" s="19"/>
      <c r="W104" s="22"/>
      <c r="X104" s="19"/>
      <c r="Y104" s="19"/>
      <c r="Z104" s="19"/>
      <c r="AA104" s="22"/>
      <c r="AB104" s="19"/>
      <c r="AC104" s="5"/>
      <c r="AD104" s="5"/>
      <c r="AE104" s="5"/>
    </row>
    <row r="105" spans="1:31" s="116" customFormat="1" ht="14.25" x14ac:dyDescent="0.15">
      <c r="A105" s="112" t="s">
        <v>122</v>
      </c>
      <c r="B105" s="113"/>
      <c r="C105" s="113"/>
      <c r="D105" s="112" t="str">
        <f>IF(T9&lt;&gt;"","[ 1 台 ]","")</f>
        <v/>
      </c>
      <c r="E105" s="114"/>
      <c r="F105" s="113" t="str">
        <f>"[マスターサーバー 兼 ログ解析サーバー"&amp;IF(AND($P$73&lt;=1000,$AC$86&gt;0),"兼 データサーバー","")&amp;IF(AND($P$73&lt;=1000,$G$67&lt;&gt;""),"兼 資産データログデータWeb閲覧機能サーバー","")&amp;"]"</f>
        <v>[マスターサーバー 兼 ログ解析サーバー]</v>
      </c>
      <c r="G105" s="115"/>
      <c r="H105" s="115"/>
      <c r="I105" s="115"/>
      <c r="J105" s="115"/>
      <c r="K105" s="115"/>
      <c r="L105" s="115"/>
      <c r="M105" s="115"/>
      <c r="N105" s="115"/>
      <c r="Q105" s="115"/>
      <c r="R105" s="115"/>
      <c r="S105" s="115"/>
      <c r="T105" s="115"/>
      <c r="U105" s="115"/>
      <c r="V105" s="115"/>
      <c r="W105" s="115"/>
      <c r="X105" s="115"/>
      <c r="Y105" s="115"/>
      <c r="Z105" s="115"/>
      <c r="AA105" s="115"/>
      <c r="AB105" s="95"/>
      <c r="AC105" s="95"/>
      <c r="AD105" s="95"/>
      <c r="AE105" s="95"/>
    </row>
    <row r="106" spans="1:31" s="27" customFormat="1" ht="12.75" customHeight="1" x14ac:dyDescent="0.15">
      <c r="A106" s="195" t="s">
        <v>7</v>
      </c>
      <c r="B106" s="195"/>
      <c r="C106" s="195"/>
      <c r="D106" s="195"/>
      <c r="E106" s="195"/>
      <c r="F106" s="195"/>
      <c r="G106" s="140" t="s">
        <v>8</v>
      </c>
      <c r="H106" s="141"/>
      <c r="I106" s="141"/>
      <c r="J106" s="141"/>
      <c r="K106" s="141"/>
      <c r="L106" s="141"/>
      <c r="M106" s="141"/>
      <c r="N106" s="141"/>
      <c r="O106" s="141"/>
      <c r="P106" s="141"/>
      <c r="Q106" s="141"/>
      <c r="R106" s="141"/>
      <c r="S106" s="141"/>
      <c r="T106" s="141"/>
      <c r="U106" s="141"/>
      <c r="V106" s="141"/>
      <c r="W106" s="141"/>
      <c r="X106" s="141"/>
      <c r="Y106" s="141"/>
      <c r="Z106" s="141"/>
      <c r="AA106" s="141"/>
      <c r="AB106" s="141"/>
      <c r="AC106" s="141"/>
      <c r="AD106" s="141"/>
      <c r="AE106" s="142"/>
    </row>
    <row r="107" spans="1:31" s="26" customFormat="1" ht="4.3499999999999996" customHeight="1" x14ac:dyDescent="0.15">
      <c r="A107" s="32"/>
      <c r="B107" s="33"/>
      <c r="C107" s="33"/>
      <c r="AB107" s="8"/>
      <c r="AC107" s="8"/>
      <c r="AD107" s="8"/>
      <c r="AE107" s="8"/>
    </row>
    <row r="108" spans="1:31" ht="52.35" customHeight="1" x14ac:dyDescent="0.15">
      <c r="A108" s="195" t="s">
        <v>18</v>
      </c>
      <c r="B108" s="195"/>
      <c r="C108" s="195"/>
      <c r="D108" s="195"/>
      <c r="E108" s="195"/>
      <c r="F108" s="195"/>
      <c r="G108" s="224" t="str">
        <f>IF(P73="","",IF(AND(P73&lt;=1000,OR(O16="○",O17="○")),I104,G104))</f>
        <v/>
      </c>
      <c r="H108" s="225"/>
      <c r="I108" s="225"/>
      <c r="J108" s="225"/>
      <c r="K108" s="225"/>
      <c r="L108" s="225"/>
      <c r="M108" s="225"/>
      <c r="N108" s="225"/>
      <c r="O108" s="225"/>
      <c r="P108" s="225"/>
      <c r="Q108" s="225"/>
      <c r="R108" s="225"/>
      <c r="S108" s="225"/>
      <c r="T108" s="225"/>
      <c r="U108" s="225"/>
      <c r="V108" s="225"/>
      <c r="W108" s="225"/>
      <c r="X108" s="225"/>
      <c r="Y108" s="225"/>
      <c r="Z108" s="225"/>
      <c r="AA108" s="225"/>
      <c r="AB108" s="226"/>
      <c r="AC108" s="172"/>
      <c r="AD108" s="173"/>
      <c r="AE108" s="173"/>
    </row>
    <row r="109" spans="1:31" ht="15" customHeight="1" x14ac:dyDescent="0.15">
      <c r="A109" s="145" t="s">
        <v>19</v>
      </c>
      <c r="B109" s="146"/>
      <c r="C109" s="146"/>
      <c r="D109" s="146"/>
      <c r="E109" s="146"/>
      <c r="F109" s="147"/>
      <c r="G109" s="170" t="str">
        <f>IF(T9&gt;5000,T152, IF(AND(O30&lt;&gt;"",AB7=""),G153,IF(AND(P73&lt;&gt;"",P73&gt;500),G148,"")&amp;IF(AND(P73&lt;=500,G67&lt;&gt;""),G148,"")&amp;IF(AND(P73&lt;=500,G67=""),G143,"")&amp;IF(P73="","＜サーバースペック算出表＞参照","")))</f>
        <v>＜サーバースペック算出表＞参照</v>
      </c>
      <c r="H109" s="170"/>
      <c r="I109" s="170"/>
      <c r="J109" s="170"/>
      <c r="K109" s="170"/>
      <c r="L109" s="170"/>
      <c r="M109" s="170"/>
      <c r="N109" s="170"/>
      <c r="O109" s="170"/>
      <c r="P109" s="170"/>
      <c r="Q109" s="170"/>
      <c r="R109" s="170"/>
      <c r="S109" s="170"/>
      <c r="T109" s="170"/>
      <c r="U109" s="170"/>
      <c r="V109" s="170"/>
      <c r="W109" s="170"/>
      <c r="X109" s="170"/>
      <c r="Y109" s="170"/>
      <c r="Z109" s="170"/>
      <c r="AA109" s="170"/>
      <c r="AB109" s="171"/>
      <c r="AC109" s="172"/>
      <c r="AD109" s="173"/>
      <c r="AE109" s="173"/>
    </row>
    <row r="110" spans="1:31" ht="14.25" x14ac:dyDescent="0.15">
      <c r="A110" s="137" t="s">
        <v>20</v>
      </c>
      <c r="B110" s="138"/>
      <c r="C110" s="138"/>
      <c r="D110" s="138"/>
      <c r="E110" s="138"/>
      <c r="F110" s="139"/>
      <c r="G110" s="170" t="str">
        <f>IF(T9&gt;5000,T152, IF(AND(O30&lt;&gt;"",AB7=""),M153,IF(AND(P73&lt;&gt;"",P73&gt;1000,P73&lt;=2000),M148,"")&amp;IF(AND(P73&lt;&gt;"",P73&gt;2000,P73&lt;=3000),Z148,"")&amp;IF(AND(P73&lt;&gt;"",P73&gt;3000,P73&lt;=5000),M152,"")&amp;IF(AND(P73&lt;&gt;"",P73&gt;500,P73&lt;=1000),M148,"")&amp;IF(AND(P73&lt;=500,G67=""),M143,"")&amp;IF(P73="","＜サーバースペック算出表＞参照","")&amp;IF(AND(P73&lt;=500,G67&lt;&gt;""),M148,"")))</f>
        <v>＜サーバースペック算出表＞参照</v>
      </c>
      <c r="H110" s="170"/>
      <c r="I110" s="170"/>
      <c r="J110" s="170"/>
      <c r="K110" s="170"/>
      <c r="L110" s="170"/>
      <c r="M110" s="170"/>
      <c r="N110" s="170"/>
      <c r="O110" s="170"/>
      <c r="P110" s="170"/>
      <c r="Q110" s="170"/>
      <c r="R110" s="170"/>
      <c r="S110" s="170"/>
      <c r="T110" s="170"/>
      <c r="U110" s="170"/>
      <c r="V110" s="170"/>
      <c r="W110" s="170"/>
      <c r="X110" s="170"/>
      <c r="Y110" s="170"/>
      <c r="Z110" s="170"/>
      <c r="AA110" s="170"/>
      <c r="AB110" s="171"/>
      <c r="AC110" s="198"/>
      <c r="AD110" s="198"/>
      <c r="AE110" s="172"/>
    </row>
    <row r="111" spans="1:31" ht="15" customHeight="1" x14ac:dyDescent="0.15">
      <c r="A111" s="137" t="s">
        <v>60</v>
      </c>
      <c r="B111" s="138"/>
      <c r="C111" s="138"/>
      <c r="D111" s="138"/>
      <c r="E111" s="138"/>
      <c r="F111" s="139"/>
      <c r="G111" s="193" t="s">
        <v>61</v>
      </c>
      <c r="H111" s="194"/>
      <c r="I111" s="194"/>
      <c r="J111" s="194"/>
      <c r="K111" s="194"/>
      <c r="L111" s="194"/>
      <c r="M111" s="194"/>
      <c r="N111" s="194"/>
      <c r="O111" s="194"/>
      <c r="P111" s="194"/>
      <c r="Q111" s="194"/>
      <c r="R111" s="194"/>
      <c r="S111" s="194"/>
      <c r="T111" s="194"/>
      <c r="U111" s="194"/>
      <c r="V111" s="194"/>
      <c r="W111" s="194"/>
      <c r="X111" s="194"/>
      <c r="Y111" s="194"/>
      <c r="Z111" s="194"/>
      <c r="AA111" s="194"/>
      <c r="AB111" s="194"/>
      <c r="AC111" s="56"/>
      <c r="AD111" s="56"/>
      <c r="AE111" s="57"/>
    </row>
    <row r="112" spans="1:31" ht="29.25" customHeight="1" x14ac:dyDescent="0.15">
      <c r="A112" s="145" t="s">
        <v>36</v>
      </c>
      <c r="B112" s="146"/>
      <c r="C112" s="146"/>
      <c r="D112" s="146"/>
      <c r="E112" s="146"/>
      <c r="F112" s="146"/>
      <c r="G112" s="201" t="str">
        <f>IF(P93="","",IF((G66+Y86+AC99+IF(G67&lt;&gt;"",G67,0))&gt;0,G66+IF(AND(P73&lt;&gt;"",P73&gt;1000),0,Y86)+IF(AC99="",0,AC99)+IF(G67="",0,IF(T9&gt;1000,0,G67)))&amp;" GB")</f>
        <v/>
      </c>
      <c r="H112" s="202"/>
      <c r="I112" s="202"/>
      <c r="J112" s="203"/>
      <c r="K112" s="207" t="str">
        <f>"上記のマスターサーバー"&amp;IF(AND(P73&lt;=1000,AC86&gt;0),"、データサーバー","")&amp;"、ログ解析サーバー"&amp;IF(AND(P73&lt;=1000,G67&gt;0),"、資産Webログサーバー","")&amp;"をすべて合計したもの"&amp;IF(AND(P73&gt;1000,AC86&gt;0),"
※高速なDisk処理が行えるよう、SASドライブやライトバックキャッシュ有効なRAIDカードをご利用ください。","")&amp;""&amp;"
※実際のHDD容量には、OSインストール容量として御社規定の容量を別途追加してください"</f>
        <v>上記のマスターサーバー、ログ解析サーバーをすべて合計したもの
※高速なDisk処理が行えるよう、SASドライブやライトバックキャッシュ有効なRAIDカードをご利用ください。
※実際のHDD容量には、OSインストール容量として御社規定の容量を別途追加してください</v>
      </c>
      <c r="L112" s="188"/>
      <c r="M112" s="188"/>
      <c r="N112" s="188"/>
      <c r="O112" s="188"/>
      <c r="P112" s="188"/>
      <c r="Q112" s="188"/>
      <c r="R112" s="188"/>
      <c r="S112" s="188"/>
      <c r="T112" s="188"/>
      <c r="U112" s="188"/>
      <c r="V112" s="188"/>
      <c r="W112" s="188"/>
      <c r="X112" s="188"/>
      <c r="Y112" s="188"/>
      <c r="Z112" s="188"/>
      <c r="AA112" s="188"/>
      <c r="AB112" s="188"/>
      <c r="AC112" s="188"/>
      <c r="AD112" s="188"/>
      <c r="AE112" s="189"/>
    </row>
    <row r="113" spans="1:31" ht="11.25" customHeight="1" x14ac:dyDescent="0.15">
      <c r="A113" s="199"/>
      <c r="B113" s="200"/>
      <c r="C113" s="200"/>
      <c r="D113" s="200"/>
      <c r="E113" s="200"/>
      <c r="F113" s="200"/>
      <c r="G113" s="204"/>
      <c r="H113" s="205"/>
      <c r="I113" s="205"/>
      <c r="J113" s="206"/>
      <c r="K113" s="200"/>
      <c r="L113" s="200"/>
      <c r="M113" s="200"/>
      <c r="N113" s="200"/>
      <c r="O113" s="200"/>
      <c r="P113" s="200"/>
      <c r="Q113" s="200"/>
      <c r="R113" s="200"/>
      <c r="S113" s="200"/>
      <c r="T113" s="200"/>
      <c r="U113" s="200"/>
      <c r="V113" s="200"/>
      <c r="W113" s="200"/>
      <c r="X113" s="200"/>
      <c r="Y113" s="200"/>
      <c r="Z113" s="200"/>
      <c r="AA113" s="200"/>
      <c r="AB113" s="200"/>
      <c r="AC113" s="200"/>
      <c r="AD113" s="200"/>
      <c r="AE113" s="208"/>
    </row>
    <row r="114" spans="1:31" ht="9" customHeight="1" x14ac:dyDescent="0.15">
      <c r="A114" s="19"/>
      <c r="B114" s="19"/>
      <c r="C114" s="19"/>
      <c r="D114" s="19"/>
      <c r="E114" s="19"/>
      <c r="F114" s="117" t="s">
        <v>157</v>
      </c>
      <c r="G114" s="19"/>
      <c r="H114" s="19"/>
      <c r="I114" s="19"/>
      <c r="J114" s="19"/>
      <c r="K114" s="19"/>
      <c r="L114" s="5"/>
      <c r="M114" s="5"/>
      <c r="N114" s="22"/>
      <c r="O114" s="19"/>
      <c r="P114" s="19"/>
      <c r="Q114" s="19"/>
      <c r="R114" s="19"/>
      <c r="S114" s="22"/>
      <c r="T114" s="44"/>
      <c r="U114" s="19"/>
      <c r="V114" s="19"/>
      <c r="W114" s="22"/>
      <c r="X114" s="19"/>
      <c r="Y114" s="19"/>
      <c r="Z114" s="19"/>
      <c r="AA114" s="22"/>
      <c r="AB114" s="19"/>
      <c r="AC114" s="5"/>
      <c r="AD114" s="5"/>
      <c r="AE114" s="5"/>
    </row>
    <row r="115" spans="1:31" ht="15" customHeight="1" x14ac:dyDescent="0.15">
      <c r="A115" s="103" t="s">
        <v>123</v>
      </c>
      <c r="B115" s="92"/>
      <c r="C115" s="92"/>
      <c r="D115" s="103" t="str">
        <f>IF(AB7 &lt;&gt;"", IF(AB7&gt;=1,"[ "&amp;AB7&amp;"台"&amp;" ]",""),"")</f>
        <v/>
      </c>
      <c r="E115" s="93"/>
      <c r="F115" s="91" t="str">
        <f>IF(OR(AB7="",AB7=0),"[不要]","")&amp;IF(AB7&lt;&gt;"","[データサーバー]","")</f>
        <v>[不要]</v>
      </c>
      <c r="G115" s="107"/>
      <c r="H115" s="92"/>
      <c r="I115" s="92"/>
      <c r="J115" s="93"/>
      <c r="K115" s="93"/>
      <c r="L115" s="93"/>
      <c r="M115" s="93"/>
      <c r="N115" s="93"/>
      <c r="O115" s="91"/>
      <c r="P115" s="93"/>
      <c r="Q115" s="93"/>
      <c r="R115" s="93"/>
      <c r="S115" s="93"/>
      <c r="T115" s="93"/>
      <c r="U115" s="93"/>
      <c r="V115" s="93"/>
      <c r="W115" s="93"/>
      <c r="X115" s="93"/>
      <c r="Y115" s="93"/>
      <c r="Z115" s="93"/>
      <c r="AA115" s="93"/>
      <c r="AB115" s="95"/>
      <c r="AC115" s="95"/>
      <c r="AD115" s="95"/>
      <c r="AE115" s="95"/>
    </row>
    <row r="116" spans="1:31" s="27" customFormat="1" ht="12.75" customHeight="1" x14ac:dyDescent="0.15">
      <c r="A116" s="195" t="s">
        <v>7</v>
      </c>
      <c r="B116" s="195"/>
      <c r="C116" s="195"/>
      <c r="D116" s="195"/>
      <c r="E116" s="195"/>
      <c r="F116" s="195"/>
      <c r="G116" s="140" t="s">
        <v>8</v>
      </c>
      <c r="H116" s="141"/>
      <c r="I116" s="141"/>
      <c r="J116" s="141"/>
      <c r="K116" s="141"/>
      <c r="L116" s="141"/>
      <c r="M116" s="141"/>
      <c r="N116" s="141"/>
      <c r="O116" s="141"/>
      <c r="P116" s="141"/>
      <c r="Q116" s="141"/>
      <c r="R116" s="141"/>
      <c r="S116" s="141"/>
      <c r="T116" s="141"/>
      <c r="U116" s="141"/>
      <c r="V116" s="141"/>
      <c r="W116" s="141"/>
      <c r="X116" s="141"/>
      <c r="Y116" s="141"/>
      <c r="Z116" s="141"/>
      <c r="AA116" s="141"/>
      <c r="AB116" s="141"/>
      <c r="AC116" s="141"/>
      <c r="AD116" s="141"/>
      <c r="AE116" s="142"/>
    </row>
    <row r="117" spans="1:31" s="26" customFormat="1" ht="4.3499999999999996" customHeight="1" x14ac:dyDescent="0.15">
      <c r="A117" s="32"/>
      <c r="B117" s="33"/>
      <c r="C117" s="33"/>
      <c r="AB117" s="8"/>
      <c r="AC117" s="8"/>
      <c r="AD117" s="8"/>
      <c r="AE117" s="8"/>
    </row>
    <row r="118" spans="1:31" ht="52.35" customHeight="1" x14ac:dyDescent="0.15">
      <c r="A118" s="195" t="s">
        <v>18</v>
      </c>
      <c r="B118" s="195"/>
      <c r="C118" s="195"/>
      <c r="D118" s="195"/>
      <c r="E118" s="195"/>
      <c r="F118" s="195"/>
      <c r="G118" s="196" t="str">
        <f>IF(AB7="","",F114)</f>
        <v/>
      </c>
      <c r="H118" s="197"/>
      <c r="I118" s="197"/>
      <c r="J118" s="197"/>
      <c r="K118" s="197"/>
      <c r="L118" s="197"/>
      <c r="M118" s="197"/>
      <c r="N118" s="197"/>
      <c r="O118" s="197"/>
      <c r="P118" s="197"/>
      <c r="Q118" s="197"/>
      <c r="R118" s="197"/>
      <c r="S118" s="197"/>
      <c r="T118" s="197"/>
      <c r="U118" s="197"/>
      <c r="V118" s="197"/>
      <c r="W118" s="197"/>
      <c r="X118" s="197"/>
      <c r="Y118" s="197"/>
      <c r="Z118" s="197"/>
      <c r="AA118" s="197"/>
      <c r="AB118" s="197"/>
      <c r="AC118" s="172"/>
      <c r="AD118" s="173"/>
      <c r="AE118" s="173"/>
    </row>
    <row r="119" spans="1:31" ht="15" customHeight="1" x14ac:dyDescent="0.15">
      <c r="A119" s="145" t="s">
        <v>19</v>
      </c>
      <c r="B119" s="146"/>
      <c r="C119" s="146"/>
      <c r="D119" s="146"/>
      <c r="E119" s="146"/>
      <c r="F119" s="147"/>
      <c r="G119" s="170" t="str">
        <f>IF(T9&gt;5000,T152, IF(AND(O30&lt;&gt;"",AB7&lt;&gt;""),G153,IF(AB7="","",IF(AND(P73&lt;&gt;"",P73&gt;3000),G153,"")&amp;IF(AB7="","",IF(AND(P73&lt;=3000,P73&gt;500),G148,"")&amp;IF(AND(P73&lt;=500,G67&gt;0),G143,"")&amp;IF(P73="","＜サーバースペック算出表＞参照","")))))</f>
        <v/>
      </c>
      <c r="H119" s="170"/>
      <c r="I119" s="170"/>
      <c r="J119" s="170"/>
      <c r="K119" s="170"/>
      <c r="L119" s="170"/>
      <c r="M119" s="170"/>
      <c r="N119" s="170"/>
      <c r="O119" s="170"/>
      <c r="P119" s="170"/>
      <c r="Q119" s="170"/>
      <c r="R119" s="170"/>
      <c r="S119" s="170"/>
      <c r="T119" s="170"/>
      <c r="U119" s="170"/>
      <c r="V119" s="170"/>
      <c r="W119" s="170"/>
      <c r="X119" s="170"/>
      <c r="Y119" s="170"/>
      <c r="Z119" s="170"/>
      <c r="AA119" s="170"/>
      <c r="AB119" s="171"/>
      <c r="AC119" s="172"/>
      <c r="AD119" s="173"/>
      <c r="AE119" s="173"/>
    </row>
    <row r="120" spans="1:31" ht="15" customHeight="1" x14ac:dyDescent="0.15">
      <c r="A120" s="137" t="s">
        <v>20</v>
      </c>
      <c r="B120" s="138"/>
      <c r="C120" s="138"/>
      <c r="D120" s="138"/>
      <c r="E120" s="138"/>
      <c r="F120" s="139"/>
      <c r="G120" s="170" t="str">
        <f>IF(T9&gt;5000,T152, IF(AND(O30 &lt;&gt; "",AB7&lt;&gt;""), M153,IF(AB7="","",IF(AND(T9&lt;=3000,T9&gt;1000),M149,""))&amp;IF(AB7="","",IF(T9&gt;3000,M153,""))))</f>
        <v/>
      </c>
      <c r="H120" s="170"/>
      <c r="I120" s="170"/>
      <c r="J120" s="170"/>
      <c r="K120" s="170"/>
      <c r="L120" s="170"/>
      <c r="M120" s="170"/>
      <c r="N120" s="170"/>
      <c r="O120" s="170"/>
      <c r="P120" s="170"/>
      <c r="Q120" s="170"/>
      <c r="R120" s="170"/>
      <c r="S120" s="170"/>
      <c r="T120" s="170"/>
      <c r="U120" s="170"/>
      <c r="V120" s="170"/>
      <c r="W120" s="170"/>
      <c r="X120" s="170"/>
      <c r="Y120" s="170"/>
      <c r="Z120" s="170"/>
      <c r="AA120" s="170"/>
      <c r="AB120" s="171"/>
      <c r="AC120" s="129"/>
      <c r="AD120" s="129"/>
      <c r="AE120" s="130"/>
    </row>
    <row r="121" spans="1:31" ht="15" customHeight="1" x14ac:dyDescent="0.15">
      <c r="A121" s="137" t="s">
        <v>60</v>
      </c>
      <c r="B121" s="138"/>
      <c r="C121" s="138"/>
      <c r="D121" s="138"/>
      <c r="E121" s="138"/>
      <c r="F121" s="139"/>
      <c r="G121" s="193" t="str">
        <f>IF(AB7="","","1000Mbps以上")</f>
        <v/>
      </c>
      <c r="H121" s="194"/>
      <c r="I121" s="194"/>
      <c r="J121" s="194"/>
      <c r="K121" s="194"/>
      <c r="L121" s="194"/>
      <c r="M121" s="194"/>
      <c r="N121" s="194"/>
      <c r="O121" s="194"/>
      <c r="P121" s="194"/>
      <c r="Q121" s="194"/>
      <c r="R121" s="194"/>
      <c r="S121" s="194"/>
      <c r="T121" s="194"/>
      <c r="U121" s="194"/>
      <c r="V121" s="194"/>
      <c r="W121" s="194"/>
      <c r="X121" s="194"/>
      <c r="Y121" s="194"/>
      <c r="Z121" s="194"/>
      <c r="AA121" s="194"/>
      <c r="AB121" s="194"/>
      <c r="AC121" s="176"/>
      <c r="AD121" s="176"/>
      <c r="AE121" s="177"/>
    </row>
    <row r="122" spans="1:31" ht="27.75" customHeight="1" x14ac:dyDescent="0.15">
      <c r="A122" s="145" t="s">
        <v>36</v>
      </c>
      <c r="B122" s="146"/>
      <c r="C122" s="146"/>
      <c r="D122" s="146"/>
      <c r="E122" s="146"/>
      <c r="F122" s="146"/>
      <c r="G122" s="181" t="str">
        <f>IF(AND(AB7&lt;&gt;"",Y86&lt;&gt;""),ROUNDUP(Y86/AB7,0)&amp;" GB","")</f>
        <v/>
      </c>
      <c r="H122" s="182"/>
      <c r="I122" s="182"/>
      <c r="J122" s="183"/>
      <c r="K122" s="187" t="str">
        <f>IF(AB7=1,"上記データサーバーの「合計」","")&amp;IF(AND(AB7&lt;&gt;"",AB7&gt;1),"上記データサーバーの「合計」の"&amp;AB7&amp;"分の1","")&amp;
IF(AB7&lt;&gt;"","
※高速なDisk処理が行えるよう、SASドライブやWritebackキャッシュ有効なRAIDカードをご利用ください。
※実際のHDD容量には、OSインストール容量として御社規定の容量を別途追加してください","")</f>
        <v/>
      </c>
      <c r="L122" s="188"/>
      <c r="M122" s="188"/>
      <c r="N122" s="188"/>
      <c r="O122" s="188"/>
      <c r="P122" s="188"/>
      <c r="Q122" s="188"/>
      <c r="R122" s="188"/>
      <c r="S122" s="188"/>
      <c r="T122" s="188"/>
      <c r="U122" s="188"/>
      <c r="V122" s="188"/>
      <c r="W122" s="188"/>
      <c r="X122" s="188"/>
      <c r="Y122" s="188"/>
      <c r="Z122" s="188"/>
      <c r="AA122" s="188"/>
      <c r="AB122" s="188"/>
      <c r="AC122" s="188"/>
      <c r="AD122" s="188"/>
      <c r="AE122" s="189"/>
    </row>
    <row r="123" spans="1:31" ht="11.25" customHeight="1" x14ac:dyDescent="0.15">
      <c r="A123" s="178"/>
      <c r="B123" s="179"/>
      <c r="C123" s="179"/>
      <c r="D123" s="179"/>
      <c r="E123" s="179"/>
      <c r="F123" s="179"/>
      <c r="G123" s="184"/>
      <c r="H123" s="185"/>
      <c r="I123" s="185"/>
      <c r="J123" s="186"/>
      <c r="K123" s="190"/>
      <c r="L123" s="191"/>
      <c r="M123" s="191"/>
      <c r="N123" s="191"/>
      <c r="O123" s="191"/>
      <c r="P123" s="191"/>
      <c r="Q123" s="191"/>
      <c r="R123" s="191"/>
      <c r="S123" s="191"/>
      <c r="T123" s="191"/>
      <c r="U123" s="191"/>
      <c r="V123" s="191"/>
      <c r="W123" s="191"/>
      <c r="X123" s="191"/>
      <c r="Y123" s="191"/>
      <c r="Z123" s="191"/>
      <c r="AA123" s="191"/>
      <c r="AB123" s="191"/>
      <c r="AC123" s="191"/>
      <c r="AD123" s="191"/>
      <c r="AE123" s="192"/>
    </row>
    <row r="124" spans="1:31" ht="17.25" customHeight="1" x14ac:dyDescent="0.15">
      <c r="A124" s="65"/>
      <c r="B124" s="100"/>
      <c r="C124" s="100"/>
      <c r="D124" s="100"/>
      <c r="E124" s="100"/>
      <c r="F124" s="117" t="s">
        <v>157</v>
      </c>
      <c r="G124" s="108"/>
      <c r="H124" s="34"/>
      <c r="I124" s="34"/>
      <c r="J124" s="34"/>
      <c r="K124" s="34"/>
      <c r="L124" s="34"/>
      <c r="M124" s="34"/>
      <c r="N124" s="34"/>
      <c r="O124" s="34"/>
      <c r="P124" s="34"/>
      <c r="Q124" s="34"/>
      <c r="R124" s="34"/>
      <c r="S124" s="34"/>
      <c r="T124" s="34"/>
      <c r="U124" s="34"/>
      <c r="V124" s="34"/>
      <c r="W124" s="34"/>
      <c r="X124" s="34"/>
      <c r="Y124" s="34"/>
      <c r="Z124" s="34"/>
      <c r="AA124" s="34"/>
      <c r="AB124" s="34"/>
      <c r="AC124" s="102"/>
      <c r="AD124" s="102"/>
      <c r="AE124" s="102"/>
    </row>
    <row r="125" spans="1:31" ht="15" customHeight="1" x14ac:dyDescent="0.15">
      <c r="A125" s="103" t="s">
        <v>124</v>
      </c>
      <c r="B125" s="92"/>
      <c r="C125" s="92"/>
      <c r="D125" s="103" t="str">
        <f>IF(AND(G67&lt;&gt;"",T9&gt;1000),"[ 1 台 ]","")</f>
        <v/>
      </c>
      <c r="E125" s="93"/>
      <c r="F125" s="91" t="str">
        <f>IF(D125&lt;&gt;"","[資産データログデータWeb閲覧機能サーバー]","[不要]")</f>
        <v>[不要]</v>
      </c>
      <c r="G125" s="93"/>
      <c r="H125" s="92"/>
      <c r="I125" s="92"/>
      <c r="J125" s="93"/>
      <c r="K125" s="93"/>
      <c r="L125" s="93"/>
      <c r="M125" s="93"/>
      <c r="N125" s="93"/>
      <c r="O125" s="93"/>
      <c r="P125" s="93"/>
      <c r="Q125" s="93"/>
      <c r="R125" s="93"/>
      <c r="S125" s="93"/>
      <c r="T125" s="93"/>
      <c r="U125" s="93"/>
      <c r="V125" s="93"/>
      <c r="W125" s="93"/>
      <c r="X125" s="93"/>
      <c r="Y125" s="93"/>
      <c r="Z125" s="93"/>
      <c r="AA125" s="93"/>
      <c r="AB125" s="95"/>
      <c r="AC125" s="95"/>
      <c r="AD125" s="95"/>
      <c r="AE125" s="95"/>
    </row>
    <row r="126" spans="1:31" s="27" customFormat="1" ht="12.75" customHeight="1" x14ac:dyDescent="0.15">
      <c r="A126" s="195" t="s">
        <v>7</v>
      </c>
      <c r="B126" s="195"/>
      <c r="C126" s="195"/>
      <c r="D126" s="195"/>
      <c r="E126" s="195"/>
      <c r="F126" s="195"/>
      <c r="G126" s="140" t="s">
        <v>8</v>
      </c>
      <c r="H126" s="141"/>
      <c r="I126" s="141"/>
      <c r="J126" s="141"/>
      <c r="K126" s="141"/>
      <c r="L126" s="141"/>
      <c r="M126" s="141"/>
      <c r="N126" s="141"/>
      <c r="O126" s="141"/>
      <c r="P126" s="141"/>
      <c r="Q126" s="141"/>
      <c r="R126" s="141"/>
      <c r="S126" s="141"/>
      <c r="T126" s="141"/>
      <c r="U126" s="141"/>
      <c r="V126" s="141"/>
      <c r="W126" s="141"/>
      <c r="X126" s="141"/>
      <c r="Y126" s="141"/>
      <c r="Z126" s="141"/>
      <c r="AA126" s="141"/>
      <c r="AB126" s="141"/>
      <c r="AC126" s="141"/>
      <c r="AD126" s="141"/>
      <c r="AE126" s="142"/>
    </row>
    <row r="127" spans="1:31" s="26" customFormat="1" ht="4.3499999999999996" customHeight="1" x14ac:dyDescent="0.15">
      <c r="A127" s="32"/>
      <c r="B127" s="33"/>
      <c r="C127" s="33"/>
      <c r="AB127" s="8"/>
      <c r="AC127" s="8"/>
      <c r="AD127" s="8"/>
      <c r="AE127" s="8"/>
    </row>
    <row r="128" spans="1:31" ht="52.35" customHeight="1" x14ac:dyDescent="0.15">
      <c r="A128" s="195" t="s">
        <v>18</v>
      </c>
      <c r="B128" s="195"/>
      <c r="C128" s="195"/>
      <c r="D128" s="195"/>
      <c r="E128" s="195"/>
      <c r="F128" s="195"/>
      <c r="G128" s="196" t="str">
        <f>IF(AND(P73&lt;&gt;"",P73&gt;1000,G67&lt;&gt;""),F124,"")</f>
        <v/>
      </c>
      <c r="H128" s="197"/>
      <c r="I128" s="197"/>
      <c r="J128" s="197"/>
      <c r="K128" s="197"/>
      <c r="L128" s="197"/>
      <c r="M128" s="197"/>
      <c r="N128" s="197"/>
      <c r="O128" s="197"/>
      <c r="P128" s="197"/>
      <c r="Q128" s="197"/>
      <c r="R128" s="197"/>
      <c r="S128" s="197"/>
      <c r="T128" s="197"/>
      <c r="U128" s="197"/>
      <c r="V128" s="197"/>
      <c r="W128" s="197"/>
      <c r="X128" s="197"/>
      <c r="Y128" s="197"/>
      <c r="Z128" s="197"/>
      <c r="AA128" s="197"/>
      <c r="AB128" s="197"/>
      <c r="AC128" s="172"/>
      <c r="AD128" s="173"/>
      <c r="AE128" s="173"/>
    </row>
    <row r="129" spans="1:31" ht="15" customHeight="1" x14ac:dyDescent="0.15">
      <c r="A129" s="145" t="s">
        <v>19</v>
      </c>
      <c r="B129" s="146"/>
      <c r="C129" s="146"/>
      <c r="D129" s="146"/>
      <c r="E129" s="146"/>
      <c r="F129" s="147"/>
      <c r="G129" s="170" t="str">
        <f>IF(G128="","",IF(G67=10,G157,"")&amp;IF(G67=30,G158,""))</f>
        <v/>
      </c>
      <c r="H129" s="170"/>
      <c r="I129" s="170"/>
      <c r="J129" s="170"/>
      <c r="K129" s="170"/>
      <c r="L129" s="170"/>
      <c r="M129" s="170"/>
      <c r="N129" s="170"/>
      <c r="O129" s="170"/>
      <c r="P129" s="170"/>
      <c r="Q129" s="170"/>
      <c r="R129" s="170"/>
      <c r="S129" s="170"/>
      <c r="T129" s="170"/>
      <c r="U129" s="170"/>
      <c r="V129" s="170"/>
      <c r="W129" s="170"/>
      <c r="X129" s="170"/>
      <c r="Y129" s="170"/>
      <c r="Z129" s="170"/>
      <c r="AA129" s="170"/>
      <c r="AB129" s="171"/>
      <c r="AC129" s="172"/>
      <c r="AD129" s="173"/>
      <c r="AE129" s="173"/>
    </row>
    <row r="130" spans="1:31" ht="15" customHeight="1" x14ac:dyDescent="0.15">
      <c r="A130" s="137" t="s">
        <v>20</v>
      </c>
      <c r="B130" s="138"/>
      <c r="C130" s="138"/>
      <c r="D130" s="138"/>
      <c r="E130" s="138"/>
      <c r="F130" s="139"/>
      <c r="G130" s="170" t="str">
        <f>IF(G128="","",IF(G67=10,M157,"")&amp;IF(G67=30,M158,""))</f>
        <v/>
      </c>
      <c r="H130" s="170"/>
      <c r="I130" s="170"/>
      <c r="J130" s="170"/>
      <c r="K130" s="170"/>
      <c r="L130" s="170"/>
      <c r="M130" s="170"/>
      <c r="N130" s="170"/>
      <c r="O130" s="170"/>
      <c r="P130" s="170"/>
      <c r="Q130" s="170"/>
      <c r="R130" s="170"/>
      <c r="S130" s="170"/>
      <c r="T130" s="170"/>
      <c r="U130" s="170"/>
      <c r="V130" s="170"/>
      <c r="W130" s="170"/>
      <c r="X130" s="170"/>
      <c r="Y130" s="170"/>
      <c r="Z130" s="170"/>
      <c r="AA130" s="170"/>
      <c r="AB130" s="171"/>
      <c r="AC130" s="129"/>
      <c r="AD130" s="129"/>
      <c r="AE130" s="130"/>
    </row>
    <row r="131" spans="1:31" ht="15" customHeight="1" x14ac:dyDescent="0.15">
      <c r="A131" s="137" t="s">
        <v>60</v>
      </c>
      <c r="B131" s="138"/>
      <c r="C131" s="138"/>
      <c r="D131" s="138"/>
      <c r="E131" s="138"/>
      <c r="F131" s="139"/>
      <c r="G131" s="174" t="str">
        <f>IF(G128&lt;&gt;"","1000Mbps以上","")</f>
        <v/>
      </c>
      <c r="H131" s="175"/>
      <c r="I131" s="175"/>
      <c r="J131" s="175"/>
      <c r="K131" s="175"/>
      <c r="L131" s="175"/>
      <c r="M131" s="175"/>
      <c r="N131" s="175"/>
      <c r="O131" s="175"/>
      <c r="P131" s="175"/>
      <c r="Q131" s="175"/>
      <c r="R131" s="175"/>
      <c r="S131" s="175"/>
      <c r="T131" s="175"/>
      <c r="U131" s="175"/>
      <c r="V131" s="175"/>
      <c r="W131" s="175"/>
      <c r="X131" s="175"/>
      <c r="Y131" s="175"/>
      <c r="Z131" s="175"/>
      <c r="AA131" s="175"/>
      <c r="AB131" s="175"/>
      <c r="AC131" s="176"/>
      <c r="AD131" s="176"/>
      <c r="AE131" s="177"/>
    </row>
    <row r="132" spans="1:31" ht="27.75" customHeight="1" x14ac:dyDescent="0.15">
      <c r="A132" s="145" t="s">
        <v>36</v>
      </c>
      <c r="B132" s="146"/>
      <c r="C132" s="146"/>
      <c r="D132" s="146"/>
      <c r="E132" s="146"/>
      <c r="F132" s="147"/>
      <c r="G132" s="181" t="str">
        <f>IF(AND(G128&lt;&gt;"",G67&lt;&gt;""),G67&amp;" GB","")</f>
        <v/>
      </c>
      <c r="H132" s="182"/>
      <c r="I132" s="182"/>
      <c r="J132" s="183"/>
      <c r="K132" s="187" t="str">
        <f>IF(G128="","",IF(G67=10,T157,"")&amp;IF(G67=30,T158,""))&amp;IF(G128="","","
※実際のHDD容量には、OSインストール容量として御社規定の容量を別途追加してください")</f>
        <v/>
      </c>
      <c r="L132" s="188"/>
      <c r="M132" s="188"/>
      <c r="N132" s="188"/>
      <c r="O132" s="188"/>
      <c r="P132" s="188"/>
      <c r="Q132" s="188"/>
      <c r="R132" s="188"/>
      <c r="S132" s="188"/>
      <c r="T132" s="188"/>
      <c r="U132" s="188"/>
      <c r="V132" s="188"/>
      <c r="W132" s="188"/>
      <c r="X132" s="188"/>
      <c r="Y132" s="188"/>
      <c r="Z132" s="188"/>
      <c r="AA132" s="188"/>
      <c r="AB132" s="188"/>
      <c r="AC132" s="188"/>
      <c r="AD132" s="188"/>
      <c r="AE132" s="189"/>
    </row>
    <row r="133" spans="1:31" ht="11.25" customHeight="1" x14ac:dyDescent="0.15">
      <c r="A133" s="178"/>
      <c r="B133" s="179"/>
      <c r="C133" s="179"/>
      <c r="D133" s="179"/>
      <c r="E133" s="179"/>
      <c r="F133" s="180"/>
      <c r="G133" s="184"/>
      <c r="H133" s="185"/>
      <c r="I133" s="185"/>
      <c r="J133" s="186"/>
      <c r="K133" s="190"/>
      <c r="L133" s="191"/>
      <c r="M133" s="191"/>
      <c r="N133" s="191"/>
      <c r="O133" s="191"/>
      <c r="P133" s="191"/>
      <c r="Q133" s="191"/>
      <c r="R133" s="191"/>
      <c r="S133" s="191"/>
      <c r="T133" s="191"/>
      <c r="U133" s="191"/>
      <c r="V133" s="191"/>
      <c r="W133" s="191"/>
      <c r="X133" s="191"/>
      <c r="Y133" s="191"/>
      <c r="Z133" s="191"/>
      <c r="AA133" s="191"/>
      <c r="AB133" s="191"/>
      <c r="AC133" s="191"/>
      <c r="AD133" s="191"/>
      <c r="AE133" s="192"/>
    </row>
    <row r="134" spans="1:31" ht="31.5" customHeight="1" x14ac:dyDescent="0.15">
      <c r="A134" s="65"/>
      <c r="B134" s="65"/>
      <c r="C134" s="65"/>
      <c r="D134" s="65"/>
      <c r="E134" s="65"/>
      <c r="F134" s="65"/>
      <c r="G134" s="108"/>
      <c r="H134" s="34"/>
      <c r="I134" s="34"/>
      <c r="J134" s="34"/>
      <c r="K134" s="34"/>
      <c r="L134" s="34"/>
      <c r="M134" s="34"/>
      <c r="N134" s="34"/>
      <c r="O134" s="34"/>
      <c r="P134" s="34"/>
      <c r="Q134" s="34"/>
      <c r="R134" s="34"/>
      <c r="S134" s="34"/>
      <c r="T134" s="34"/>
      <c r="U134" s="34"/>
      <c r="V134" s="34"/>
      <c r="W134" s="34"/>
      <c r="X134" s="34"/>
      <c r="Y134" s="34"/>
      <c r="Z134" s="34"/>
      <c r="AA134" s="34"/>
      <c r="AB134" s="34"/>
      <c r="AC134" s="102"/>
      <c r="AD134" s="102"/>
      <c r="AE134" s="102"/>
    </row>
    <row r="135" spans="1:31" ht="20.100000000000001" customHeight="1" x14ac:dyDescent="0.15">
      <c r="A135" s="4" t="s">
        <v>153</v>
      </c>
      <c r="B135" s="43"/>
      <c r="C135" s="43"/>
      <c r="D135" s="43"/>
      <c r="E135" s="43"/>
      <c r="F135" s="43"/>
      <c r="G135" s="40"/>
      <c r="H135" s="21"/>
      <c r="I135" s="21"/>
      <c r="J135" s="21"/>
      <c r="K135" s="21"/>
      <c r="L135" s="21"/>
      <c r="M135" s="21"/>
      <c r="N135" s="21"/>
      <c r="O135" s="21"/>
      <c r="P135" s="21"/>
      <c r="Q135" s="21"/>
      <c r="R135" s="21"/>
      <c r="S135" s="21"/>
      <c r="T135" s="21"/>
      <c r="U135" s="21"/>
      <c r="V135" s="21"/>
      <c r="W135" s="21"/>
      <c r="X135" s="21"/>
      <c r="Y135" s="21"/>
      <c r="Z135" s="21"/>
      <c r="AA135" s="21"/>
      <c r="AB135" s="21"/>
      <c r="AC135" s="14"/>
      <c r="AD135" s="14"/>
      <c r="AE135" s="14"/>
    </row>
    <row r="136" spans="1:31" x14ac:dyDescent="0.15">
      <c r="A136" s="140"/>
      <c r="B136" s="141"/>
      <c r="C136" s="141"/>
      <c r="D136" s="141"/>
      <c r="E136" s="141"/>
      <c r="F136" s="142"/>
      <c r="G136" s="137" t="s">
        <v>23</v>
      </c>
      <c r="H136" s="141"/>
      <c r="I136" s="141"/>
      <c r="J136" s="141"/>
      <c r="K136" s="141"/>
      <c r="L136" s="141"/>
      <c r="M136" s="141"/>
      <c r="N136" s="141"/>
      <c r="O136" s="141"/>
      <c r="P136" s="141"/>
      <c r="Q136" s="141"/>
      <c r="R136" s="141"/>
      <c r="S136" s="141"/>
      <c r="T136" s="137" t="s">
        <v>24</v>
      </c>
      <c r="U136" s="141"/>
      <c r="V136" s="141"/>
      <c r="W136" s="141"/>
      <c r="X136" s="141"/>
      <c r="Y136" s="141"/>
      <c r="Z136" s="141"/>
      <c r="AA136" s="141"/>
      <c r="AB136" s="141"/>
      <c r="AC136" s="141"/>
      <c r="AD136" s="141"/>
      <c r="AE136" s="142"/>
    </row>
    <row r="137" spans="1:31" x14ac:dyDescent="0.15">
      <c r="A137" s="140"/>
      <c r="B137" s="141"/>
      <c r="C137" s="141"/>
      <c r="D137" s="141"/>
      <c r="E137" s="141"/>
      <c r="F137" s="142"/>
      <c r="G137" s="137" t="s">
        <v>19</v>
      </c>
      <c r="H137" s="141"/>
      <c r="I137" s="141"/>
      <c r="J137" s="141"/>
      <c r="K137" s="141"/>
      <c r="L137" s="142"/>
      <c r="M137" s="137" t="s">
        <v>20</v>
      </c>
      <c r="N137" s="141"/>
      <c r="O137" s="141"/>
      <c r="P137" s="141"/>
      <c r="Q137" s="141"/>
      <c r="R137" s="141"/>
      <c r="S137" s="142"/>
      <c r="T137" s="137" t="s">
        <v>19</v>
      </c>
      <c r="U137" s="141"/>
      <c r="V137" s="141"/>
      <c r="W137" s="141"/>
      <c r="X137" s="141"/>
      <c r="Y137" s="142"/>
      <c r="Z137" s="137" t="s">
        <v>20</v>
      </c>
      <c r="AA137" s="141"/>
      <c r="AB137" s="141"/>
      <c r="AC137" s="141"/>
      <c r="AD137" s="141"/>
      <c r="AE137" s="142"/>
    </row>
    <row r="138" spans="1:31" ht="31.5" customHeight="1" x14ac:dyDescent="0.15">
      <c r="A138" s="140" t="s">
        <v>84</v>
      </c>
      <c r="B138" s="141"/>
      <c r="C138" s="141"/>
      <c r="D138" s="141"/>
      <c r="E138" s="141"/>
      <c r="F138" s="142"/>
      <c r="G138" s="128" t="s">
        <v>162</v>
      </c>
      <c r="H138" s="129"/>
      <c r="I138" s="129"/>
      <c r="J138" s="129"/>
      <c r="K138" s="129"/>
      <c r="L138" s="130"/>
      <c r="M138" s="128" t="s">
        <v>1</v>
      </c>
      <c r="N138" s="129"/>
      <c r="O138" s="129"/>
      <c r="P138" s="129"/>
      <c r="Q138" s="129"/>
      <c r="R138" s="129"/>
      <c r="S138" s="130"/>
      <c r="T138" s="128" t="s">
        <v>163</v>
      </c>
      <c r="U138" s="129"/>
      <c r="V138" s="129"/>
      <c r="W138" s="129"/>
      <c r="X138" s="129"/>
      <c r="Y138" s="130"/>
      <c r="Z138" s="128" t="s">
        <v>1</v>
      </c>
      <c r="AA138" s="129"/>
      <c r="AB138" s="129"/>
      <c r="AC138" s="129"/>
      <c r="AD138" s="129"/>
      <c r="AE138" s="130"/>
    </row>
    <row r="139" spans="1:31" ht="31.5" customHeight="1" x14ac:dyDescent="0.15">
      <c r="A139" s="140" t="s">
        <v>67</v>
      </c>
      <c r="B139" s="141"/>
      <c r="C139" s="141"/>
      <c r="D139" s="141"/>
      <c r="E139" s="141"/>
      <c r="F139" s="142"/>
      <c r="G139" s="128" t="s">
        <v>163</v>
      </c>
      <c r="H139" s="129"/>
      <c r="I139" s="129"/>
      <c r="J139" s="129"/>
      <c r="K139" s="129"/>
      <c r="L139" s="130"/>
      <c r="M139" s="128" t="str">
        <f>M138</f>
        <v>1GB以上</v>
      </c>
      <c r="N139" s="129"/>
      <c r="O139" s="129"/>
      <c r="P139" s="129"/>
      <c r="Q139" s="129"/>
      <c r="R139" s="129"/>
      <c r="S139" s="130"/>
      <c r="T139" s="128" t="s">
        <v>75</v>
      </c>
      <c r="U139" s="129"/>
      <c r="V139" s="129"/>
      <c r="W139" s="129"/>
      <c r="X139" s="129"/>
      <c r="Y139" s="130"/>
      <c r="Z139" s="128" t="s">
        <v>21</v>
      </c>
      <c r="AA139" s="129"/>
      <c r="AB139" s="129"/>
      <c r="AC139" s="129"/>
      <c r="AD139" s="129"/>
      <c r="AE139" s="130"/>
    </row>
    <row r="140" spans="1:31" ht="31.5" customHeight="1" x14ac:dyDescent="0.15">
      <c r="A140" s="140" t="s">
        <v>68</v>
      </c>
      <c r="B140" s="141"/>
      <c r="C140" s="141"/>
      <c r="D140" s="141"/>
      <c r="E140" s="141"/>
      <c r="F140" s="142"/>
      <c r="G140" s="128" t="s">
        <v>163</v>
      </c>
      <c r="H140" s="129"/>
      <c r="I140" s="129"/>
      <c r="J140" s="129"/>
      <c r="K140" s="129"/>
      <c r="L140" s="130"/>
      <c r="M140" s="128" t="str">
        <f>M139</f>
        <v>1GB以上</v>
      </c>
      <c r="N140" s="129"/>
      <c r="O140" s="129"/>
      <c r="P140" s="129"/>
      <c r="Q140" s="129"/>
      <c r="R140" s="129"/>
      <c r="S140" s="130"/>
      <c r="T140" s="128" t="s">
        <v>163</v>
      </c>
      <c r="U140" s="129"/>
      <c r="V140" s="129"/>
      <c r="W140" s="129"/>
      <c r="X140" s="129"/>
      <c r="Y140" s="130"/>
      <c r="Z140" s="128" t="s">
        <v>1</v>
      </c>
      <c r="AA140" s="129"/>
      <c r="AB140" s="129"/>
      <c r="AC140" s="129"/>
      <c r="AD140" s="129"/>
      <c r="AE140" s="130"/>
    </row>
    <row r="141" spans="1:31" ht="15.75" customHeight="1" x14ac:dyDescent="0.15">
      <c r="A141" s="169" t="s">
        <v>102</v>
      </c>
      <c r="B141" s="126"/>
      <c r="C141" s="126"/>
      <c r="D141" s="126"/>
      <c r="E141" s="126"/>
      <c r="F141" s="127"/>
      <c r="G141" s="128" t="s">
        <v>75</v>
      </c>
      <c r="H141" s="129"/>
      <c r="I141" s="129"/>
      <c r="J141" s="129"/>
      <c r="K141" s="129"/>
      <c r="L141" s="130"/>
      <c r="M141" s="128" t="s">
        <v>21</v>
      </c>
      <c r="N141" s="129"/>
      <c r="O141" s="129"/>
      <c r="P141" s="129"/>
      <c r="Q141" s="129"/>
      <c r="R141" s="129"/>
      <c r="S141" s="130"/>
      <c r="T141" s="128" t="s">
        <v>75</v>
      </c>
      <c r="U141" s="129"/>
      <c r="V141" s="129"/>
      <c r="W141" s="129"/>
      <c r="X141" s="129"/>
      <c r="Y141" s="130"/>
      <c r="Z141" s="128" t="s">
        <v>21</v>
      </c>
      <c r="AA141" s="129"/>
      <c r="AB141" s="129"/>
      <c r="AC141" s="129"/>
      <c r="AD141" s="129"/>
      <c r="AE141" s="130"/>
    </row>
    <row r="142" spans="1:31" ht="15.75" customHeight="1" x14ac:dyDescent="0.15">
      <c r="A142" s="169" t="s">
        <v>101</v>
      </c>
      <c r="B142" s="126"/>
      <c r="C142" s="126"/>
      <c r="D142" s="126"/>
      <c r="E142" s="126"/>
      <c r="F142" s="127"/>
      <c r="G142" s="128" t="s">
        <v>75</v>
      </c>
      <c r="H142" s="129"/>
      <c r="I142" s="129"/>
      <c r="J142" s="129"/>
      <c r="K142" s="129"/>
      <c r="L142" s="130"/>
      <c r="M142" s="128" t="s">
        <v>21</v>
      </c>
      <c r="N142" s="129"/>
      <c r="O142" s="129"/>
      <c r="P142" s="129"/>
      <c r="Q142" s="129"/>
      <c r="R142" s="129"/>
      <c r="S142" s="130"/>
      <c r="T142" s="128" t="s">
        <v>75</v>
      </c>
      <c r="U142" s="129"/>
      <c r="V142" s="129"/>
      <c r="W142" s="129"/>
      <c r="X142" s="129"/>
      <c r="Y142" s="130"/>
      <c r="Z142" s="128" t="s">
        <v>21</v>
      </c>
      <c r="AA142" s="129"/>
      <c r="AB142" s="129"/>
      <c r="AC142" s="129"/>
      <c r="AD142" s="129"/>
      <c r="AE142" s="130"/>
    </row>
    <row r="143" spans="1:31" ht="31.5" customHeight="1" x14ac:dyDescent="0.15">
      <c r="A143" s="125" t="s">
        <v>103</v>
      </c>
      <c r="B143" s="126"/>
      <c r="C143" s="126"/>
      <c r="D143" s="126"/>
      <c r="E143" s="126"/>
      <c r="F143" s="127"/>
      <c r="G143" s="128" t="s">
        <v>75</v>
      </c>
      <c r="H143" s="129"/>
      <c r="I143" s="129"/>
      <c r="J143" s="129"/>
      <c r="K143" s="129"/>
      <c r="L143" s="130"/>
      <c r="M143" s="128" t="s">
        <v>21</v>
      </c>
      <c r="N143" s="129"/>
      <c r="O143" s="129"/>
      <c r="P143" s="129"/>
      <c r="Q143" s="129"/>
      <c r="R143" s="129"/>
      <c r="S143" s="130"/>
      <c r="T143" s="128" t="s">
        <v>76</v>
      </c>
      <c r="U143" s="129"/>
      <c r="V143" s="129"/>
      <c r="W143" s="129"/>
      <c r="X143" s="129"/>
      <c r="Y143" s="130"/>
      <c r="Z143" s="128" t="s">
        <v>25</v>
      </c>
      <c r="AA143" s="129"/>
      <c r="AB143" s="129"/>
      <c r="AC143" s="129"/>
      <c r="AD143" s="129"/>
      <c r="AE143" s="130"/>
    </row>
    <row r="144" spans="1:31" ht="37.5" customHeight="1" x14ac:dyDescent="0.15">
      <c r="A144" s="125" t="s">
        <v>104</v>
      </c>
      <c r="B144" s="126"/>
      <c r="C144" s="126"/>
      <c r="D144" s="126"/>
      <c r="E144" s="126"/>
      <c r="F144" s="127"/>
      <c r="G144" s="128" t="s">
        <v>76</v>
      </c>
      <c r="H144" s="153"/>
      <c r="I144" s="153"/>
      <c r="J144" s="153"/>
      <c r="K144" s="153"/>
      <c r="L144" s="154"/>
      <c r="M144" s="128" t="s">
        <v>25</v>
      </c>
      <c r="N144" s="153"/>
      <c r="O144" s="153"/>
      <c r="P144" s="153"/>
      <c r="Q144" s="153"/>
      <c r="R144" s="153"/>
      <c r="S144" s="154"/>
      <c r="T144" s="128" t="s">
        <v>76</v>
      </c>
      <c r="U144" s="129"/>
      <c r="V144" s="129"/>
      <c r="W144" s="129"/>
      <c r="X144" s="129"/>
      <c r="Y144" s="130"/>
      <c r="Z144" s="128" t="s">
        <v>25</v>
      </c>
      <c r="AA144" s="129"/>
      <c r="AB144" s="129"/>
      <c r="AC144" s="129"/>
      <c r="AD144" s="129"/>
      <c r="AE144" s="130"/>
    </row>
    <row r="145" spans="1:31" x14ac:dyDescent="0.15">
      <c r="A145" s="96" t="s">
        <v>85</v>
      </c>
      <c r="B145" s="97"/>
      <c r="C145" s="97"/>
      <c r="D145" s="97"/>
      <c r="E145" s="97"/>
      <c r="F145" s="97"/>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row>
    <row r="146" spans="1:31" x14ac:dyDescent="0.15">
      <c r="A146" s="16"/>
    </row>
    <row r="147" spans="1:31" x14ac:dyDescent="0.15">
      <c r="A147" s="140"/>
      <c r="B147" s="141"/>
      <c r="C147" s="141"/>
      <c r="D147" s="141"/>
      <c r="E147" s="141"/>
      <c r="F147" s="142"/>
      <c r="G147" s="137" t="s">
        <v>53</v>
      </c>
      <c r="H147" s="141"/>
      <c r="I147" s="141"/>
      <c r="J147" s="141"/>
      <c r="K147" s="141"/>
      <c r="L147" s="141"/>
      <c r="M147" s="141"/>
      <c r="N147" s="141"/>
      <c r="O147" s="141"/>
      <c r="P147" s="141"/>
      <c r="Q147" s="141"/>
      <c r="R147" s="141"/>
      <c r="S147" s="141"/>
      <c r="T147" s="137" t="s">
        <v>54</v>
      </c>
      <c r="U147" s="141"/>
      <c r="V147" s="141"/>
      <c r="W147" s="141"/>
      <c r="X147" s="141"/>
      <c r="Y147" s="141"/>
      <c r="Z147" s="141"/>
      <c r="AA147" s="141"/>
      <c r="AB147" s="141"/>
      <c r="AC147" s="141"/>
      <c r="AD147" s="141"/>
      <c r="AE147" s="142"/>
    </row>
    <row r="148" spans="1:31" ht="31.5" customHeight="1" x14ac:dyDescent="0.15">
      <c r="A148" s="125" t="s">
        <v>100</v>
      </c>
      <c r="B148" s="126"/>
      <c r="C148" s="126"/>
      <c r="D148" s="126"/>
      <c r="E148" s="126"/>
      <c r="F148" s="127"/>
      <c r="G148" s="128" t="s">
        <v>76</v>
      </c>
      <c r="H148" s="129"/>
      <c r="I148" s="129"/>
      <c r="J148" s="129"/>
      <c r="K148" s="129"/>
      <c r="L148" s="130"/>
      <c r="M148" s="128" t="s">
        <v>25</v>
      </c>
      <c r="N148" s="129"/>
      <c r="O148" s="129"/>
      <c r="P148" s="129"/>
      <c r="Q148" s="129"/>
      <c r="R148" s="129"/>
      <c r="S148" s="130"/>
      <c r="T148" s="128" t="s">
        <v>76</v>
      </c>
      <c r="U148" s="129"/>
      <c r="V148" s="129"/>
      <c r="W148" s="129"/>
      <c r="X148" s="129"/>
      <c r="Y148" s="130"/>
      <c r="Z148" s="128" t="s">
        <v>52</v>
      </c>
      <c r="AA148" s="129"/>
      <c r="AB148" s="129"/>
      <c r="AC148" s="129"/>
      <c r="AD148" s="129"/>
      <c r="AE148" s="130"/>
    </row>
    <row r="149" spans="1:31" ht="31.5" customHeight="1" x14ac:dyDescent="0.15">
      <c r="A149" s="137" t="s">
        <v>67</v>
      </c>
      <c r="B149" s="141"/>
      <c r="C149" s="141"/>
      <c r="D149" s="141"/>
      <c r="E149" s="141"/>
      <c r="F149" s="142"/>
      <c r="G149" s="128" t="s">
        <v>76</v>
      </c>
      <c r="H149" s="129"/>
      <c r="I149" s="129"/>
      <c r="J149" s="129"/>
      <c r="K149" s="129"/>
      <c r="L149" s="130"/>
      <c r="M149" s="128" t="s">
        <v>25</v>
      </c>
      <c r="N149" s="129"/>
      <c r="O149" s="129"/>
      <c r="P149" s="129"/>
      <c r="Q149" s="129"/>
      <c r="R149" s="129"/>
      <c r="S149" s="130"/>
      <c r="T149" s="128" t="s">
        <v>76</v>
      </c>
      <c r="U149" s="129"/>
      <c r="V149" s="129"/>
      <c r="W149" s="129"/>
      <c r="X149" s="129"/>
      <c r="Y149" s="130"/>
      <c r="Z149" s="128" t="s">
        <v>25</v>
      </c>
      <c r="AA149" s="129"/>
      <c r="AB149" s="129"/>
      <c r="AC149" s="129"/>
      <c r="AD149" s="129"/>
      <c r="AE149" s="130"/>
    </row>
    <row r="151" spans="1:31" ht="13.5" customHeight="1" x14ac:dyDescent="0.15">
      <c r="A151" s="140"/>
      <c r="B151" s="141"/>
      <c r="C151" s="141"/>
      <c r="D151" s="141"/>
      <c r="E151" s="141"/>
      <c r="F151" s="142"/>
      <c r="G151" s="137" t="s">
        <v>134</v>
      </c>
      <c r="H151" s="141"/>
      <c r="I151" s="141"/>
      <c r="J151" s="141"/>
      <c r="K151" s="141"/>
      <c r="L151" s="141"/>
      <c r="M151" s="141"/>
      <c r="N151" s="141"/>
      <c r="O151" s="141"/>
      <c r="P151" s="141"/>
      <c r="Q151" s="141"/>
      <c r="R151" s="141"/>
      <c r="S151" s="141"/>
      <c r="T151" s="137" t="s">
        <v>135</v>
      </c>
      <c r="U151" s="141"/>
      <c r="V151" s="141"/>
      <c r="W151" s="141"/>
      <c r="X151" s="141"/>
      <c r="Y151" s="141"/>
      <c r="Z151" s="141"/>
      <c r="AA151" s="141"/>
      <c r="AB151" s="141"/>
      <c r="AC151" s="141"/>
      <c r="AD151" s="141"/>
      <c r="AE151" s="142"/>
    </row>
    <row r="152" spans="1:31" ht="31.5" customHeight="1" x14ac:dyDescent="0.15">
      <c r="A152" s="155" t="s">
        <v>100</v>
      </c>
      <c r="B152" s="156"/>
      <c r="C152" s="156"/>
      <c r="D152" s="156"/>
      <c r="E152" s="156"/>
      <c r="F152" s="157"/>
      <c r="G152" s="128" t="s">
        <v>76</v>
      </c>
      <c r="H152" s="129"/>
      <c r="I152" s="129"/>
      <c r="J152" s="129"/>
      <c r="K152" s="129"/>
      <c r="L152" s="130"/>
      <c r="M152" s="158" t="s">
        <v>55</v>
      </c>
      <c r="N152" s="159"/>
      <c r="O152" s="159"/>
      <c r="P152" s="159"/>
      <c r="Q152" s="159"/>
      <c r="R152" s="159"/>
      <c r="S152" s="160"/>
      <c r="T152" s="158" t="s">
        <v>56</v>
      </c>
      <c r="U152" s="161"/>
      <c r="V152" s="161"/>
      <c r="W152" s="161"/>
      <c r="X152" s="161"/>
      <c r="Y152" s="161"/>
      <c r="Z152" s="161"/>
      <c r="AA152" s="161"/>
      <c r="AB152" s="161"/>
      <c r="AC152" s="161"/>
      <c r="AD152" s="161"/>
      <c r="AE152" s="162"/>
    </row>
    <row r="153" spans="1:31" x14ac:dyDescent="0.15">
      <c r="A153" s="166" t="s">
        <v>67</v>
      </c>
      <c r="B153" s="167"/>
      <c r="C153" s="167"/>
      <c r="D153" s="167"/>
      <c r="E153" s="167"/>
      <c r="F153" s="168"/>
      <c r="G153" s="128" t="s">
        <v>138</v>
      </c>
      <c r="H153" s="129"/>
      <c r="I153" s="129"/>
      <c r="J153" s="129"/>
      <c r="K153" s="129"/>
      <c r="L153" s="130"/>
      <c r="M153" s="128" t="s">
        <v>55</v>
      </c>
      <c r="N153" s="129"/>
      <c r="O153" s="129"/>
      <c r="P153" s="129"/>
      <c r="Q153" s="129"/>
      <c r="R153" s="129"/>
      <c r="S153" s="130"/>
      <c r="T153" s="163"/>
      <c r="U153" s="164"/>
      <c r="V153" s="164"/>
      <c r="W153" s="164"/>
      <c r="X153" s="164"/>
      <c r="Y153" s="164"/>
      <c r="Z153" s="164"/>
      <c r="AA153" s="164"/>
      <c r="AB153" s="164"/>
      <c r="AC153" s="164"/>
      <c r="AD153" s="164"/>
      <c r="AE153" s="165"/>
    </row>
    <row r="154" spans="1:31" ht="31.5" customHeight="1" x14ac:dyDescent="0.15">
      <c r="A154" s="58"/>
      <c r="B154" s="59"/>
      <c r="C154" s="59"/>
      <c r="D154" s="59"/>
      <c r="E154" s="59"/>
      <c r="F154" s="59"/>
      <c r="G154" s="60"/>
      <c r="H154" s="12"/>
      <c r="I154" s="12"/>
      <c r="J154" s="12"/>
      <c r="K154" s="12"/>
      <c r="L154" s="12"/>
      <c r="M154" s="60"/>
      <c r="N154" s="12"/>
      <c r="O154" s="12"/>
      <c r="P154" s="12"/>
      <c r="Q154" s="12"/>
      <c r="R154" s="12"/>
      <c r="S154" s="12"/>
      <c r="T154" s="60"/>
      <c r="U154" s="60"/>
      <c r="V154" s="60"/>
      <c r="W154" s="60"/>
      <c r="X154" s="60"/>
      <c r="Y154" s="60"/>
      <c r="Z154" s="63"/>
      <c r="AA154" s="63"/>
      <c r="AB154" s="63"/>
      <c r="AC154" s="63"/>
      <c r="AD154" s="63"/>
      <c r="AE154" s="63"/>
    </row>
    <row r="155" spans="1:31" ht="13.5" customHeight="1" x14ac:dyDescent="0.15">
      <c r="A155" s="134"/>
      <c r="B155" s="135"/>
      <c r="C155" s="135"/>
      <c r="D155" s="135"/>
      <c r="E155" s="135"/>
      <c r="F155" s="136"/>
      <c r="G155" s="137" t="s">
        <v>79</v>
      </c>
      <c r="H155" s="138"/>
      <c r="I155" s="138"/>
      <c r="J155" s="138"/>
      <c r="K155" s="138"/>
      <c r="L155" s="138"/>
      <c r="M155" s="138"/>
      <c r="N155" s="138"/>
      <c r="O155" s="138"/>
      <c r="P155" s="138"/>
      <c r="Q155" s="138"/>
      <c r="R155" s="138"/>
      <c r="S155" s="138"/>
      <c r="T155" s="138"/>
      <c r="U155" s="138"/>
      <c r="V155" s="138"/>
      <c r="W155" s="138"/>
      <c r="X155" s="138"/>
      <c r="Y155" s="139"/>
      <c r="Z155" s="64"/>
      <c r="AA155" s="62"/>
      <c r="AB155" s="62"/>
      <c r="AC155" s="62"/>
      <c r="AD155" s="62"/>
      <c r="AE155" s="62"/>
    </row>
    <row r="156" spans="1:31" x14ac:dyDescent="0.15">
      <c r="A156" s="140"/>
      <c r="B156" s="141"/>
      <c r="C156" s="141"/>
      <c r="D156" s="141"/>
      <c r="E156" s="141"/>
      <c r="F156" s="142"/>
      <c r="G156" s="137" t="s">
        <v>19</v>
      </c>
      <c r="H156" s="141"/>
      <c r="I156" s="141"/>
      <c r="J156" s="141"/>
      <c r="K156" s="141"/>
      <c r="L156" s="142"/>
      <c r="M156" s="137" t="s">
        <v>20</v>
      </c>
      <c r="N156" s="141"/>
      <c r="O156" s="141"/>
      <c r="P156" s="141"/>
      <c r="Q156" s="141"/>
      <c r="R156" s="141"/>
      <c r="S156" s="142"/>
      <c r="T156" s="137" t="s">
        <v>48</v>
      </c>
      <c r="U156" s="141"/>
      <c r="V156" s="141"/>
      <c r="W156" s="141"/>
      <c r="X156" s="141"/>
      <c r="Y156" s="142"/>
      <c r="Z156" s="143"/>
      <c r="AA156" s="144"/>
      <c r="AB156" s="144"/>
      <c r="AC156" s="144"/>
      <c r="AD156" s="144"/>
      <c r="AE156" s="144"/>
    </row>
    <row r="157" spans="1:31" ht="31.5" customHeight="1" x14ac:dyDescent="0.15">
      <c r="A157" s="125" t="s">
        <v>105</v>
      </c>
      <c r="B157" s="126"/>
      <c r="C157" s="126"/>
      <c r="D157" s="126"/>
      <c r="E157" s="126"/>
      <c r="F157" s="127"/>
      <c r="G157" s="128" t="s">
        <v>75</v>
      </c>
      <c r="H157" s="129"/>
      <c r="I157" s="129"/>
      <c r="J157" s="129"/>
      <c r="K157" s="129"/>
      <c r="L157" s="130"/>
      <c r="M157" s="128" t="s">
        <v>21</v>
      </c>
      <c r="N157" s="129"/>
      <c r="O157" s="129"/>
      <c r="P157" s="129"/>
      <c r="Q157" s="129"/>
      <c r="R157" s="129"/>
      <c r="S157" s="130"/>
      <c r="T157" s="128" t="s">
        <v>77</v>
      </c>
      <c r="U157" s="153"/>
      <c r="V157" s="153"/>
      <c r="W157" s="153"/>
      <c r="X157" s="153"/>
      <c r="Y157" s="154"/>
      <c r="Z157" s="61"/>
      <c r="AA157" s="61"/>
      <c r="AB157" s="61"/>
      <c r="AC157" s="61"/>
      <c r="AD157" s="61"/>
      <c r="AE157" s="61"/>
    </row>
    <row r="158" spans="1:31" ht="31.5" customHeight="1" x14ac:dyDescent="0.15">
      <c r="A158" s="125" t="s">
        <v>106</v>
      </c>
      <c r="B158" s="126"/>
      <c r="C158" s="126"/>
      <c r="D158" s="126"/>
      <c r="E158" s="126"/>
      <c r="F158" s="127"/>
      <c r="G158" s="128" t="s">
        <v>90</v>
      </c>
      <c r="H158" s="129"/>
      <c r="I158" s="129"/>
      <c r="J158" s="129"/>
      <c r="K158" s="129"/>
      <c r="L158" s="130"/>
      <c r="M158" s="128" t="s">
        <v>25</v>
      </c>
      <c r="N158" s="129"/>
      <c r="O158" s="129"/>
      <c r="P158" s="129"/>
      <c r="Q158" s="129"/>
      <c r="R158" s="129"/>
      <c r="S158" s="130"/>
      <c r="T158" s="131" t="s">
        <v>114</v>
      </c>
      <c r="U158" s="132"/>
      <c r="V158" s="132"/>
      <c r="W158" s="132"/>
      <c r="X158" s="132"/>
      <c r="Y158" s="133"/>
      <c r="Z158" s="61"/>
      <c r="AA158" s="61"/>
      <c r="AB158" s="61"/>
      <c r="AC158" s="61"/>
      <c r="AD158" s="61"/>
      <c r="AE158" s="61"/>
    </row>
    <row r="159" spans="1:31" ht="31.5" customHeight="1" x14ac:dyDescent="0.15">
      <c r="A159" s="125" t="s">
        <v>99</v>
      </c>
      <c r="B159" s="126"/>
      <c r="C159" s="126"/>
      <c r="D159" s="126"/>
      <c r="E159" s="126"/>
      <c r="F159" s="127"/>
      <c r="G159" s="128" t="s">
        <v>90</v>
      </c>
      <c r="H159" s="129"/>
      <c r="I159" s="129"/>
      <c r="J159" s="129"/>
      <c r="K159" s="129"/>
      <c r="L159" s="130"/>
      <c r="M159" s="128" t="s">
        <v>25</v>
      </c>
      <c r="N159" s="129"/>
      <c r="O159" s="129"/>
      <c r="P159" s="129"/>
      <c r="Q159" s="129"/>
      <c r="R159" s="129"/>
      <c r="S159" s="130"/>
      <c r="T159" s="131" t="s">
        <v>114</v>
      </c>
      <c r="U159" s="132"/>
      <c r="V159" s="132"/>
      <c r="W159" s="132"/>
      <c r="X159" s="132"/>
      <c r="Y159" s="133"/>
      <c r="Z159" s="61"/>
      <c r="AA159" s="61"/>
      <c r="AB159" s="61"/>
      <c r="AC159" s="61"/>
      <c r="AD159" s="61"/>
      <c r="AE159" s="61"/>
    </row>
    <row r="160" spans="1:31" ht="31.5" customHeight="1" x14ac:dyDescent="0.15">
      <c r="A160" s="69"/>
      <c r="B160" s="68"/>
      <c r="C160" s="68"/>
      <c r="D160" s="68"/>
      <c r="E160" s="68"/>
      <c r="F160" s="68"/>
      <c r="G160" s="60"/>
      <c r="H160" s="12"/>
      <c r="I160" s="12"/>
      <c r="J160" s="12"/>
      <c r="K160" s="12"/>
      <c r="L160" s="12"/>
      <c r="M160" s="60"/>
      <c r="N160" s="12"/>
      <c r="O160" s="12"/>
      <c r="P160" s="12"/>
      <c r="Q160" s="12"/>
      <c r="R160" s="12"/>
      <c r="S160" s="12"/>
      <c r="T160" s="60"/>
      <c r="U160" s="60"/>
      <c r="V160" s="60"/>
      <c r="W160" s="60"/>
      <c r="X160" s="60"/>
      <c r="Y160" s="60"/>
      <c r="Z160" s="67"/>
      <c r="AA160" s="67"/>
      <c r="AB160" s="67"/>
      <c r="AC160" s="67"/>
      <c r="AD160" s="67"/>
      <c r="AE160" s="67"/>
    </row>
    <row r="161" spans="1:31" ht="13.5" customHeight="1" x14ac:dyDescent="0.15">
      <c r="A161" s="140"/>
      <c r="B161" s="141"/>
      <c r="C161" s="141"/>
      <c r="D161" s="141"/>
      <c r="E161" s="141"/>
      <c r="F161" s="142"/>
      <c r="G161" s="137" t="s">
        <v>141</v>
      </c>
      <c r="H161" s="141"/>
      <c r="I161" s="141"/>
      <c r="J161" s="141"/>
      <c r="K161" s="141"/>
      <c r="L161" s="142"/>
      <c r="M161" s="137" t="s">
        <v>140</v>
      </c>
      <c r="N161" s="141"/>
      <c r="O161" s="141"/>
      <c r="P161" s="141"/>
      <c r="Q161" s="141"/>
      <c r="R161" s="141"/>
      <c r="S161" s="142"/>
      <c r="T161" s="137" t="s">
        <v>139</v>
      </c>
      <c r="U161" s="141"/>
      <c r="V161" s="141"/>
      <c r="W161" s="141"/>
      <c r="X161" s="141"/>
      <c r="Y161" s="142"/>
      <c r="Z161" s="137" t="s">
        <v>48</v>
      </c>
      <c r="AA161" s="141"/>
      <c r="AB161" s="141"/>
      <c r="AC161" s="141"/>
      <c r="AD161" s="141"/>
      <c r="AE161" s="142"/>
    </row>
    <row r="162" spans="1:31" x14ac:dyDescent="0.15">
      <c r="A162" s="145" t="s">
        <v>78</v>
      </c>
      <c r="B162" s="146"/>
      <c r="C162" s="146"/>
      <c r="D162" s="146"/>
      <c r="E162" s="146"/>
      <c r="F162" s="147"/>
      <c r="G162" s="128" t="s">
        <v>142</v>
      </c>
      <c r="H162" s="129"/>
      <c r="I162" s="129"/>
      <c r="J162" s="129"/>
      <c r="K162" s="129"/>
      <c r="L162" s="130"/>
      <c r="M162" s="128" t="s">
        <v>147</v>
      </c>
      <c r="N162" s="153"/>
      <c r="O162" s="153"/>
      <c r="P162" s="153"/>
      <c r="Q162" s="153"/>
      <c r="R162" s="153"/>
      <c r="S162" s="154"/>
      <c r="T162" s="128" t="s">
        <v>25</v>
      </c>
      <c r="U162" s="153"/>
      <c r="V162" s="153"/>
      <c r="W162" s="153"/>
      <c r="X162" s="153"/>
      <c r="Y162" s="154"/>
      <c r="Z162" s="128" t="s">
        <v>77</v>
      </c>
      <c r="AA162" s="153"/>
      <c r="AB162" s="153"/>
      <c r="AC162" s="153"/>
      <c r="AD162" s="153"/>
      <c r="AE162" s="154"/>
    </row>
    <row r="163" spans="1:31" x14ac:dyDescent="0.15">
      <c r="A163" s="148"/>
      <c r="B163" s="143"/>
      <c r="C163" s="143"/>
      <c r="D163" s="143"/>
      <c r="E163" s="143"/>
      <c r="F163" s="149"/>
      <c r="G163" s="128" t="s">
        <v>143</v>
      </c>
      <c r="H163" s="129"/>
      <c r="I163" s="129"/>
      <c r="J163" s="129"/>
      <c r="K163" s="129"/>
      <c r="L163" s="130"/>
      <c r="M163" s="128" t="s">
        <v>148</v>
      </c>
      <c r="N163" s="153"/>
      <c r="O163" s="153"/>
      <c r="P163" s="153"/>
      <c r="Q163" s="153"/>
      <c r="R163" s="153"/>
      <c r="S163" s="154"/>
      <c r="T163" s="128" t="s">
        <v>55</v>
      </c>
      <c r="U163" s="153"/>
      <c r="V163" s="153"/>
      <c r="W163" s="153"/>
      <c r="X163" s="153"/>
      <c r="Y163" s="154"/>
      <c r="Z163" s="128" t="s">
        <v>77</v>
      </c>
      <c r="AA163" s="153"/>
      <c r="AB163" s="153"/>
      <c r="AC163" s="153"/>
      <c r="AD163" s="153"/>
      <c r="AE163" s="154"/>
    </row>
    <row r="164" spans="1:31" x14ac:dyDescent="0.15">
      <c r="A164" s="148"/>
      <c r="B164" s="143"/>
      <c r="C164" s="143"/>
      <c r="D164" s="143"/>
      <c r="E164" s="143"/>
      <c r="F164" s="149"/>
      <c r="G164" s="128" t="s">
        <v>144</v>
      </c>
      <c r="H164" s="129"/>
      <c r="I164" s="129"/>
      <c r="J164" s="129"/>
      <c r="K164" s="129"/>
      <c r="L164" s="130"/>
      <c r="M164" s="128" t="s">
        <v>149</v>
      </c>
      <c r="N164" s="153"/>
      <c r="O164" s="153"/>
      <c r="P164" s="153"/>
      <c r="Q164" s="153"/>
      <c r="R164" s="153"/>
      <c r="S164" s="154"/>
      <c r="T164" s="128" t="s">
        <v>55</v>
      </c>
      <c r="U164" s="153"/>
      <c r="V164" s="153"/>
      <c r="W164" s="153"/>
      <c r="X164" s="153"/>
      <c r="Y164" s="154"/>
      <c r="Z164" s="128" t="s">
        <v>77</v>
      </c>
      <c r="AA164" s="153"/>
      <c r="AB164" s="153"/>
      <c r="AC164" s="153"/>
      <c r="AD164" s="153"/>
      <c r="AE164" s="154"/>
    </row>
    <row r="165" spans="1:31" x14ac:dyDescent="0.15">
      <c r="A165" s="148"/>
      <c r="B165" s="143"/>
      <c r="C165" s="143"/>
      <c r="D165" s="143"/>
      <c r="E165" s="143"/>
      <c r="F165" s="149"/>
      <c r="G165" s="128" t="s">
        <v>145</v>
      </c>
      <c r="H165" s="129"/>
      <c r="I165" s="129"/>
      <c r="J165" s="129"/>
      <c r="K165" s="129"/>
      <c r="L165" s="130"/>
      <c r="M165" s="128" t="s">
        <v>150</v>
      </c>
      <c r="N165" s="153"/>
      <c r="O165" s="153"/>
      <c r="P165" s="153"/>
      <c r="Q165" s="153"/>
      <c r="R165" s="153"/>
      <c r="S165" s="154"/>
      <c r="T165" s="128" t="s">
        <v>152</v>
      </c>
      <c r="U165" s="153"/>
      <c r="V165" s="153"/>
      <c r="W165" s="153"/>
      <c r="X165" s="153"/>
      <c r="Y165" s="154"/>
      <c r="Z165" s="128" t="s">
        <v>77</v>
      </c>
      <c r="AA165" s="153"/>
      <c r="AB165" s="153"/>
      <c r="AC165" s="153"/>
      <c r="AD165" s="153"/>
      <c r="AE165" s="154"/>
    </row>
    <row r="166" spans="1:31" x14ac:dyDescent="0.15">
      <c r="A166" s="150"/>
      <c r="B166" s="151"/>
      <c r="C166" s="151"/>
      <c r="D166" s="151"/>
      <c r="E166" s="151"/>
      <c r="F166" s="152"/>
      <c r="G166" s="128" t="s">
        <v>146</v>
      </c>
      <c r="H166" s="129"/>
      <c r="I166" s="129"/>
      <c r="J166" s="129"/>
      <c r="K166" s="129"/>
      <c r="L166" s="130"/>
      <c r="M166" s="128" t="s">
        <v>151</v>
      </c>
      <c r="N166" s="153"/>
      <c r="O166" s="153"/>
      <c r="P166" s="153"/>
      <c r="Q166" s="153"/>
      <c r="R166" s="153"/>
      <c r="S166" s="154"/>
      <c r="T166" s="128" t="s">
        <v>152</v>
      </c>
      <c r="U166" s="153"/>
      <c r="V166" s="153"/>
      <c r="W166" s="153"/>
      <c r="X166" s="153"/>
      <c r="Y166" s="154"/>
      <c r="Z166" s="128" t="s">
        <v>77</v>
      </c>
      <c r="AA166" s="153"/>
      <c r="AB166" s="153"/>
      <c r="AC166" s="153"/>
      <c r="AD166" s="153"/>
      <c r="AE166" s="154"/>
    </row>
    <row r="167" spans="1:31" ht="31.5" customHeight="1" x14ac:dyDescent="0.15">
      <c r="A167" s="58"/>
      <c r="B167" s="59"/>
      <c r="C167" s="59"/>
      <c r="D167" s="59"/>
      <c r="E167" s="59"/>
      <c r="F167" s="59"/>
      <c r="G167" s="60"/>
      <c r="H167" s="12"/>
      <c r="I167" s="12"/>
      <c r="J167" s="12"/>
      <c r="K167" s="12"/>
      <c r="L167" s="12"/>
      <c r="M167" s="60"/>
      <c r="N167" s="12"/>
      <c r="O167" s="12"/>
      <c r="P167" s="12"/>
      <c r="Q167" s="12"/>
      <c r="R167" s="12"/>
      <c r="S167" s="12"/>
      <c r="T167" s="60"/>
      <c r="U167" s="60"/>
      <c r="V167" s="60"/>
      <c r="W167" s="60"/>
      <c r="X167" s="60"/>
      <c r="Y167" s="60"/>
      <c r="Z167" s="61"/>
      <c r="AA167" s="61"/>
      <c r="AB167" s="61"/>
      <c r="AC167" s="61"/>
      <c r="AD167" s="61"/>
      <c r="AE167" s="61"/>
    </row>
    <row r="168" spans="1:31" ht="13.5" customHeight="1" x14ac:dyDescent="0.15">
      <c r="A168" s="134"/>
      <c r="B168" s="135"/>
      <c r="C168" s="135"/>
      <c r="D168" s="135"/>
      <c r="E168" s="135"/>
      <c r="F168" s="136"/>
      <c r="G168" s="137" t="s">
        <v>155</v>
      </c>
      <c r="H168" s="138"/>
      <c r="I168" s="138"/>
      <c r="J168" s="138"/>
      <c r="K168" s="138"/>
      <c r="L168" s="138"/>
      <c r="M168" s="138"/>
      <c r="N168" s="138"/>
      <c r="O168" s="138"/>
      <c r="P168" s="138"/>
      <c r="Q168" s="138"/>
      <c r="R168" s="138"/>
      <c r="S168" s="138"/>
      <c r="T168" s="138"/>
      <c r="U168" s="138"/>
      <c r="V168" s="138"/>
      <c r="W168" s="138"/>
      <c r="X168" s="138"/>
      <c r="Y168" s="139"/>
      <c r="Z168" s="64"/>
      <c r="AA168" s="62"/>
      <c r="AB168" s="62"/>
      <c r="AC168" s="62"/>
      <c r="AD168" s="62"/>
      <c r="AE168" s="62"/>
    </row>
    <row r="169" spans="1:31" x14ac:dyDescent="0.15">
      <c r="A169" s="140"/>
      <c r="B169" s="141"/>
      <c r="C169" s="141"/>
      <c r="D169" s="141"/>
      <c r="E169" s="141"/>
      <c r="F169" s="142"/>
      <c r="G169" s="137" t="s">
        <v>19</v>
      </c>
      <c r="H169" s="141"/>
      <c r="I169" s="141"/>
      <c r="J169" s="141"/>
      <c r="K169" s="141"/>
      <c r="L169" s="142"/>
      <c r="M169" s="137" t="s">
        <v>20</v>
      </c>
      <c r="N169" s="141"/>
      <c r="O169" s="141"/>
      <c r="P169" s="141"/>
      <c r="Q169" s="141"/>
      <c r="R169" s="141"/>
      <c r="S169" s="142"/>
      <c r="T169" s="137" t="s">
        <v>48</v>
      </c>
      <c r="U169" s="141"/>
      <c r="V169" s="141"/>
      <c r="W169" s="141"/>
      <c r="X169" s="141"/>
      <c r="Y169" s="142"/>
      <c r="Z169" s="143"/>
      <c r="AA169" s="144"/>
      <c r="AB169" s="144"/>
      <c r="AC169" s="144"/>
      <c r="AD169" s="144"/>
      <c r="AE169" s="144"/>
    </row>
    <row r="170" spans="1:31" ht="31.5" customHeight="1" x14ac:dyDescent="0.15">
      <c r="A170" s="125" t="s">
        <v>154</v>
      </c>
      <c r="B170" s="126"/>
      <c r="C170" s="126"/>
      <c r="D170" s="126"/>
      <c r="E170" s="126"/>
      <c r="F170" s="127"/>
      <c r="G170" s="128" t="s">
        <v>147</v>
      </c>
      <c r="H170" s="129"/>
      <c r="I170" s="129"/>
      <c r="J170" s="129"/>
      <c r="K170" s="129"/>
      <c r="L170" s="130"/>
      <c r="M170" s="128" t="s">
        <v>25</v>
      </c>
      <c r="N170" s="129"/>
      <c r="O170" s="129"/>
      <c r="P170" s="129"/>
      <c r="Q170" s="129"/>
      <c r="R170" s="129"/>
      <c r="S170" s="130"/>
      <c r="T170" s="131" t="s">
        <v>114</v>
      </c>
      <c r="U170" s="132"/>
      <c r="V170" s="132"/>
      <c r="W170" s="132"/>
      <c r="X170" s="132"/>
      <c r="Y170" s="133"/>
      <c r="Z170" s="61"/>
      <c r="AA170" s="61"/>
      <c r="AB170" s="61"/>
      <c r="AC170" s="61"/>
      <c r="AD170" s="61"/>
      <c r="AE170" s="61"/>
    </row>
    <row r="171" spans="1:31" ht="31.5" customHeight="1" x14ac:dyDescent="0.15">
      <c r="A171" s="58"/>
      <c r="B171" s="59"/>
      <c r="C171" s="59"/>
      <c r="D171" s="59"/>
      <c r="E171" s="59"/>
      <c r="F171" s="59"/>
      <c r="G171" s="60"/>
      <c r="H171" s="12"/>
      <c r="I171" s="12"/>
      <c r="J171" s="12"/>
      <c r="K171" s="12"/>
      <c r="L171" s="12"/>
      <c r="M171" s="60"/>
      <c r="N171" s="12"/>
      <c r="O171" s="12"/>
      <c r="P171" s="12"/>
      <c r="Q171" s="12"/>
      <c r="R171" s="12"/>
      <c r="S171" s="12"/>
      <c r="T171" s="60"/>
      <c r="U171" s="60"/>
      <c r="V171" s="60"/>
      <c r="W171" s="60"/>
      <c r="X171" s="60"/>
      <c r="Y171" s="60"/>
      <c r="Z171" s="61"/>
      <c r="AA171" s="61"/>
      <c r="AB171" s="61"/>
      <c r="AC171" s="61"/>
      <c r="AD171" s="61"/>
      <c r="AE171" s="61"/>
    </row>
    <row r="172" spans="1:31" ht="13.5" customHeight="1" x14ac:dyDescent="0.15">
      <c r="A172" s="134"/>
      <c r="B172" s="135"/>
      <c r="C172" s="135"/>
      <c r="D172" s="135"/>
      <c r="E172" s="135"/>
      <c r="F172" s="136"/>
      <c r="G172" s="137" t="s">
        <v>62</v>
      </c>
      <c r="H172" s="138"/>
      <c r="I172" s="138"/>
      <c r="J172" s="138"/>
      <c r="K172" s="138"/>
      <c r="L172" s="138"/>
      <c r="M172" s="138"/>
      <c r="N172" s="138"/>
      <c r="O172" s="138"/>
      <c r="P172" s="138"/>
      <c r="Q172" s="138"/>
      <c r="R172" s="138"/>
      <c r="S172" s="138"/>
      <c r="T172" s="138"/>
      <c r="U172" s="138"/>
      <c r="V172" s="138"/>
      <c r="W172" s="138"/>
      <c r="X172" s="138"/>
      <c r="Y172" s="139"/>
      <c r="Z172" s="64"/>
      <c r="AA172" s="62"/>
      <c r="AB172" s="62"/>
      <c r="AC172" s="62"/>
      <c r="AD172" s="62"/>
      <c r="AE172" s="62"/>
    </row>
    <row r="173" spans="1:31" x14ac:dyDescent="0.15">
      <c r="A173" s="140"/>
      <c r="B173" s="141"/>
      <c r="C173" s="141"/>
      <c r="D173" s="141"/>
      <c r="E173" s="141"/>
      <c r="F173" s="142"/>
      <c r="G173" s="137" t="s">
        <v>19</v>
      </c>
      <c r="H173" s="141"/>
      <c r="I173" s="141"/>
      <c r="J173" s="141"/>
      <c r="K173" s="141"/>
      <c r="L173" s="142"/>
      <c r="M173" s="137" t="s">
        <v>20</v>
      </c>
      <c r="N173" s="141"/>
      <c r="O173" s="141"/>
      <c r="P173" s="141"/>
      <c r="Q173" s="141"/>
      <c r="R173" s="141"/>
      <c r="S173" s="142"/>
      <c r="T173" s="137" t="s">
        <v>48</v>
      </c>
      <c r="U173" s="141"/>
      <c r="V173" s="141"/>
      <c r="W173" s="141"/>
      <c r="X173" s="141"/>
      <c r="Y173" s="142"/>
      <c r="Z173" s="143"/>
      <c r="AA173" s="144"/>
      <c r="AB173" s="144"/>
      <c r="AC173" s="144"/>
      <c r="AD173" s="144"/>
      <c r="AE173" s="144"/>
    </row>
    <row r="174" spans="1:31" ht="31.5" customHeight="1" x14ac:dyDescent="0.15">
      <c r="A174" s="125" t="s">
        <v>107</v>
      </c>
      <c r="B174" s="126"/>
      <c r="C174" s="126"/>
      <c r="D174" s="126"/>
      <c r="E174" s="126"/>
      <c r="F174" s="127"/>
      <c r="G174" s="128" t="s">
        <v>76</v>
      </c>
      <c r="H174" s="129"/>
      <c r="I174" s="129"/>
      <c r="J174" s="129"/>
      <c r="K174" s="129"/>
      <c r="L174" s="130"/>
      <c r="M174" s="128" t="s">
        <v>25</v>
      </c>
      <c r="N174" s="129"/>
      <c r="O174" s="129"/>
      <c r="P174" s="129"/>
      <c r="Q174" s="129"/>
      <c r="R174" s="129"/>
      <c r="S174" s="130"/>
      <c r="T174" s="131" t="s">
        <v>114</v>
      </c>
      <c r="U174" s="132"/>
      <c r="V174" s="132"/>
      <c r="W174" s="132"/>
      <c r="X174" s="132"/>
      <c r="Y174" s="133"/>
      <c r="Z174" s="61"/>
      <c r="AA174" s="61"/>
      <c r="AB174" s="61"/>
      <c r="AC174" s="61"/>
      <c r="AD174" s="61"/>
      <c r="AE174" s="61"/>
    </row>
    <row r="175" spans="1:31" ht="11.25" customHeight="1" x14ac:dyDescent="0.15">
      <c r="A175" s="65"/>
      <c r="B175" s="66"/>
      <c r="C175" s="66"/>
      <c r="D175" s="66"/>
      <c r="E175" s="66"/>
      <c r="F175" s="66"/>
      <c r="G175" s="67"/>
      <c r="H175" s="6"/>
      <c r="I175" s="6"/>
      <c r="J175" s="6"/>
      <c r="K175" s="6"/>
      <c r="L175" s="6"/>
      <c r="M175" s="67"/>
      <c r="N175" s="6"/>
      <c r="O175" s="6"/>
      <c r="P175" s="6"/>
      <c r="Q175" s="6"/>
      <c r="R175" s="6"/>
      <c r="S175" s="6"/>
      <c r="T175" s="67"/>
      <c r="U175" s="67"/>
      <c r="V175" s="67"/>
      <c r="W175" s="67"/>
      <c r="X175" s="67"/>
      <c r="Y175" s="67"/>
      <c r="Z175" s="61"/>
      <c r="AA175" s="61"/>
      <c r="AB175" s="61"/>
      <c r="AC175" s="61"/>
      <c r="AD175" s="61"/>
      <c r="AE175" s="61"/>
    </row>
    <row r="176" spans="1:31" ht="8.25" customHeight="1" x14ac:dyDescent="0.15"/>
    <row r="177" spans="1:31" x14ac:dyDescent="0.15">
      <c r="A177" s="4" t="s">
        <v>26</v>
      </c>
    </row>
    <row r="178" spans="1:31" x14ac:dyDescent="0.15">
      <c r="A178" s="34" t="s">
        <v>27</v>
      </c>
    </row>
    <row r="179" spans="1:31" x14ac:dyDescent="0.15">
      <c r="A179" s="16" t="s">
        <v>74</v>
      </c>
      <c r="AA179" s="16"/>
    </row>
    <row r="181" spans="1:31" x14ac:dyDescent="0.15">
      <c r="A181" s="16" t="s">
        <v>165</v>
      </c>
    </row>
    <row r="182" spans="1:31" x14ac:dyDescent="0.15">
      <c r="A182" s="16" t="s">
        <v>158</v>
      </c>
    </row>
    <row r="183" spans="1:31" x14ac:dyDescent="0.15">
      <c r="A183" s="16" t="s">
        <v>159</v>
      </c>
    </row>
    <row r="186" spans="1:31" x14ac:dyDescent="0.1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row>
    <row r="187" spans="1:31" x14ac:dyDescent="0.1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row>
    <row r="188" spans="1:31" x14ac:dyDescent="0.1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96" t="s">
        <v>171</v>
      </c>
      <c r="AB188" s="97"/>
      <c r="AC188" s="97"/>
      <c r="AD188" s="97"/>
      <c r="AE188" s="97"/>
    </row>
  </sheetData>
  <sheetProtection algorithmName="SHA-512" hashValue="iEJEqwU94K6jykQT562/XZz8ksKguvWFOSWoeNZW+DgiiPR3m0s8ROJaGUVOO0/clBl+LLqLCHhm3W43d9A1Pw==" saltValue="xscoplChqeEKwmk+214x0g==" spinCount="100000" sheet="1" objects="1" scenarios="1"/>
  <mergeCells count="355">
    <mergeCell ref="A1:AE1"/>
    <mergeCell ref="P3:U3"/>
    <mergeCell ref="Z3:AD3"/>
    <mergeCell ref="AC4:AE4"/>
    <mergeCell ref="A5:F5"/>
    <mergeCell ref="G5:AE5"/>
    <mergeCell ref="T8:V8"/>
    <mergeCell ref="X8:Z8"/>
    <mergeCell ref="AB8:AD8"/>
    <mergeCell ref="O9:Q9"/>
    <mergeCell ref="T9:V10"/>
    <mergeCell ref="X9:Z10"/>
    <mergeCell ref="AB9:AD10"/>
    <mergeCell ref="O10:Q10"/>
    <mergeCell ref="O11:Q11"/>
    <mergeCell ref="T12:V12"/>
    <mergeCell ref="W12:AE16"/>
    <mergeCell ref="T13:V14"/>
    <mergeCell ref="O15:Q15"/>
    <mergeCell ref="A16:N16"/>
    <mergeCell ref="O16:Q16"/>
    <mergeCell ref="A17:N17"/>
    <mergeCell ref="O17:Q17"/>
    <mergeCell ref="A18:N19"/>
    <mergeCell ref="O18:Q19"/>
    <mergeCell ref="T18:V18"/>
    <mergeCell ref="T19:V21"/>
    <mergeCell ref="A20:N20"/>
    <mergeCell ref="O20:Q20"/>
    <mergeCell ref="O23:Q23"/>
    <mergeCell ref="T23:V23"/>
    <mergeCell ref="X23:Z23"/>
    <mergeCell ref="AB23:AD23"/>
    <mergeCell ref="A24:N25"/>
    <mergeCell ref="O24:Q25"/>
    <mergeCell ref="T24:V26"/>
    <mergeCell ref="X24:Z26"/>
    <mergeCell ref="AB24:AD26"/>
    <mergeCell ref="A26:N27"/>
    <mergeCell ref="O26:Q27"/>
    <mergeCell ref="A28:N29"/>
    <mergeCell ref="O28:Q29"/>
    <mergeCell ref="A37:F37"/>
    <mergeCell ref="G37:AB37"/>
    <mergeCell ref="AC37:AE37"/>
    <mergeCell ref="A30:N31"/>
    <mergeCell ref="O30:Q31"/>
    <mergeCell ref="A39:F41"/>
    <mergeCell ref="G39:AB41"/>
    <mergeCell ref="AC39:AE41"/>
    <mergeCell ref="A42:F42"/>
    <mergeCell ref="G42:AB42"/>
    <mergeCell ref="AC42:AE42"/>
    <mergeCell ref="A43:F44"/>
    <mergeCell ref="G43:AB43"/>
    <mergeCell ref="AC43:AE43"/>
    <mergeCell ref="G44:AB44"/>
    <mergeCell ref="AC44:AE44"/>
    <mergeCell ref="A45:F45"/>
    <mergeCell ref="G45:AB45"/>
    <mergeCell ref="AC45:AE45"/>
    <mergeCell ref="A46:F46"/>
    <mergeCell ref="G46:AB46"/>
    <mergeCell ref="AC46:AE46"/>
    <mergeCell ref="A47:F47"/>
    <mergeCell ref="G47:AB47"/>
    <mergeCell ref="AC47:AE47"/>
    <mergeCell ref="A48:F48"/>
    <mergeCell ref="G48:AB48"/>
    <mergeCell ref="AC48:AE48"/>
    <mergeCell ref="A49:F49"/>
    <mergeCell ref="G49:AB49"/>
    <mergeCell ref="AC49:AE49"/>
    <mergeCell ref="A50:F50"/>
    <mergeCell ref="G50:AB50"/>
    <mergeCell ref="AC50:AE50"/>
    <mergeCell ref="A51:F51"/>
    <mergeCell ref="G51:AB51"/>
    <mergeCell ref="AC51:AE51"/>
    <mergeCell ref="A54:F54"/>
    <mergeCell ref="G54:AB54"/>
    <mergeCell ref="AC54:AE54"/>
    <mergeCell ref="A56:F56"/>
    <mergeCell ref="G56:AB56"/>
    <mergeCell ref="AC56:AE56"/>
    <mergeCell ref="A57:F57"/>
    <mergeCell ref="G57:AB57"/>
    <mergeCell ref="AC57:AE57"/>
    <mergeCell ref="A58:F60"/>
    <mergeCell ref="G58:AB58"/>
    <mergeCell ref="AC58:AE60"/>
    <mergeCell ref="G59:AB59"/>
    <mergeCell ref="G60:AB60"/>
    <mergeCell ref="A64:F64"/>
    <mergeCell ref="G64:AB64"/>
    <mergeCell ref="AC64:AE64"/>
    <mergeCell ref="A66:F66"/>
    <mergeCell ref="G66:I66"/>
    <mergeCell ref="K66:AE66"/>
    <mergeCell ref="A67:F68"/>
    <mergeCell ref="G67:I68"/>
    <mergeCell ref="J67:J68"/>
    <mergeCell ref="K67:AE68"/>
    <mergeCell ref="A69:F89"/>
    <mergeCell ref="G69:AE69"/>
    <mergeCell ref="G70:AE70"/>
    <mergeCell ref="H71:J75"/>
    <mergeCell ref="L71:N71"/>
    <mergeCell ref="P71:S71"/>
    <mergeCell ref="U71:W71"/>
    <mergeCell ref="Y71:AA71"/>
    <mergeCell ref="L73:N74"/>
    <mergeCell ref="O73:O74"/>
    <mergeCell ref="P73:S74"/>
    <mergeCell ref="T73:T74"/>
    <mergeCell ref="U73:W74"/>
    <mergeCell ref="X73:X74"/>
    <mergeCell ref="Y73:AA74"/>
    <mergeCell ref="O80:O81"/>
    <mergeCell ref="P80:S81"/>
    <mergeCell ref="T80:T81"/>
    <mergeCell ref="U80:W81"/>
    <mergeCell ref="X80:X81"/>
    <mergeCell ref="Y80:AA81"/>
    <mergeCell ref="H84:J87"/>
    <mergeCell ref="P84:S84"/>
    <mergeCell ref="U84:W84"/>
    <mergeCell ref="Y84:AA84"/>
    <mergeCell ref="H78:J81"/>
    <mergeCell ref="L78:N78"/>
    <mergeCell ref="P78:S78"/>
    <mergeCell ref="U78:W78"/>
    <mergeCell ref="Y78:AA78"/>
    <mergeCell ref="L80:N81"/>
    <mergeCell ref="AC84:AE84"/>
    <mergeCell ref="P86:S87"/>
    <mergeCell ref="U86:W87"/>
    <mergeCell ref="X86:X87"/>
    <mergeCell ref="Y86:AA87"/>
    <mergeCell ref="AC86:AE87"/>
    <mergeCell ref="AB93:AB94"/>
    <mergeCell ref="AC93:AE94"/>
    <mergeCell ref="P91:S91"/>
    <mergeCell ref="U91:W91"/>
    <mergeCell ref="Y91:AA91"/>
    <mergeCell ref="Y97:AA97"/>
    <mergeCell ref="AB99:AB100"/>
    <mergeCell ref="AC99:AE100"/>
    <mergeCell ref="AC91:AE91"/>
    <mergeCell ref="L93:N94"/>
    <mergeCell ref="O93:O94"/>
    <mergeCell ref="P93:S94"/>
    <mergeCell ref="T93:T94"/>
    <mergeCell ref="U93:W94"/>
    <mergeCell ref="X93:X94"/>
    <mergeCell ref="Y93:AA94"/>
    <mergeCell ref="A90:F102"/>
    <mergeCell ref="H91:J94"/>
    <mergeCell ref="L91:N91"/>
    <mergeCell ref="A109:F109"/>
    <mergeCell ref="G109:AB109"/>
    <mergeCell ref="AC109:AE109"/>
    <mergeCell ref="A106:F106"/>
    <mergeCell ref="G106:AB106"/>
    <mergeCell ref="AC106:AE106"/>
    <mergeCell ref="A108:F108"/>
    <mergeCell ref="G108:AB108"/>
    <mergeCell ref="AC108:AE108"/>
    <mergeCell ref="AC97:AE97"/>
    <mergeCell ref="L99:N100"/>
    <mergeCell ref="O99:O100"/>
    <mergeCell ref="P99:S100"/>
    <mergeCell ref="T99:T100"/>
    <mergeCell ref="U99:W100"/>
    <mergeCell ref="X99:X100"/>
    <mergeCell ref="Y99:AA100"/>
    <mergeCell ref="H97:J100"/>
    <mergeCell ref="L97:N97"/>
    <mergeCell ref="P97:S97"/>
    <mergeCell ref="U97:W97"/>
    <mergeCell ref="A110:F110"/>
    <mergeCell ref="G110:AB110"/>
    <mergeCell ref="AC110:AE110"/>
    <mergeCell ref="A111:F111"/>
    <mergeCell ref="G111:AB111"/>
    <mergeCell ref="A112:F113"/>
    <mergeCell ref="G112:J113"/>
    <mergeCell ref="K112:AE113"/>
    <mergeCell ref="A116:F116"/>
    <mergeCell ref="G116:AB116"/>
    <mergeCell ref="AC116:AE116"/>
    <mergeCell ref="A118:F118"/>
    <mergeCell ref="G118:AB118"/>
    <mergeCell ref="AC118:AE118"/>
    <mergeCell ref="A119:F119"/>
    <mergeCell ref="G119:AB119"/>
    <mergeCell ref="AC119:AE119"/>
    <mergeCell ref="A120:F120"/>
    <mergeCell ref="G120:AB120"/>
    <mergeCell ref="AC120:AE120"/>
    <mergeCell ref="A121:F121"/>
    <mergeCell ref="G121:AE121"/>
    <mergeCell ref="A122:F123"/>
    <mergeCell ref="G122:J123"/>
    <mergeCell ref="K122:AE123"/>
    <mergeCell ref="A126:F126"/>
    <mergeCell ref="G126:AB126"/>
    <mergeCell ref="AC126:AE126"/>
    <mergeCell ref="A128:F128"/>
    <mergeCell ref="G128:AB128"/>
    <mergeCell ref="AC128:AE128"/>
    <mergeCell ref="A129:F129"/>
    <mergeCell ref="G129:AB129"/>
    <mergeCell ref="AC129:AE129"/>
    <mergeCell ref="A130:F130"/>
    <mergeCell ref="G130:AB130"/>
    <mergeCell ref="AC130:AE130"/>
    <mergeCell ref="A131:F131"/>
    <mergeCell ref="G131:AE131"/>
    <mergeCell ref="A132:F133"/>
    <mergeCell ref="G132:J133"/>
    <mergeCell ref="K132:AE133"/>
    <mergeCell ref="A136:F136"/>
    <mergeCell ref="G136:S136"/>
    <mergeCell ref="T136:AE136"/>
    <mergeCell ref="A137:F137"/>
    <mergeCell ref="G137:L137"/>
    <mergeCell ref="M137:S137"/>
    <mergeCell ref="T137:Y137"/>
    <mergeCell ref="Z137:AE137"/>
    <mergeCell ref="A138:F138"/>
    <mergeCell ref="G138:L138"/>
    <mergeCell ref="M138:S138"/>
    <mergeCell ref="T138:Y138"/>
    <mergeCell ref="Z138:AE138"/>
    <mergeCell ref="A139:F139"/>
    <mergeCell ref="G139:L139"/>
    <mergeCell ref="M139:S139"/>
    <mergeCell ref="T139:Y139"/>
    <mergeCell ref="Z139:AE139"/>
    <mergeCell ref="A140:F140"/>
    <mergeCell ref="G140:L140"/>
    <mergeCell ref="M140:S140"/>
    <mergeCell ref="T140:Y140"/>
    <mergeCell ref="Z140:AE140"/>
    <mergeCell ref="A141:F141"/>
    <mergeCell ref="G141:L141"/>
    <mergeCell ref="M141:S141"/>
    <mergeCell ref="T141:Y141"/>
    <mergeCell ref="Z141:AE141"/>
    <mergeCell ref="A142:F142"/>
    <mergeCell ref="G142:L142"/>
    <mergeCell ref="M142:S142"/>
    <mergeCell ref="T142:Y142"/>
    <mergeCell ref="Z142:AE142"/>
    <mergeCell ref="A143:F143"/>
    <mergeCell ref="G143:L143"/>
    <mergeCell ref="M143:S143"/>
    <mergeCell ref="T143:Y143"/>
    <mergeCell ref="Z143:AE143"/>
    <mergeCell ref="A144:F144"/>
    <mergeCell ref="G144:L144"/>
    <mergeCell ref="M144:S144"/>
    <mergeCell ref="T144:Y144"/>
    <mergeCell ref="Z144:AE144"/>
    <mergeCell ref="A147:F147"/>
    <mergeCell ref="G147:S147"/>
    <mergeCell ref="T147:AE147"/>
    <mergeCell ref="A148:F148"/>
    <mergeCell ref="G148:L148"/>
    <mergeCell ref="M148:S148"/>
    <mergeCell ref="T148:Y148"/>
    <mergeCell ref="Z148:AE148"/>
    <mergeCell ref="A149:F149"/>
    <mergeCell ref="G149:L149"/>
    <mergeCell ref="M149:S149"/>
    <mergeCell ref="T149:Y149"/>
    <mergeCell ref="Z149:AE149"/>
    <mergeCell ref="A151:F151"/>
    <mergeCell ref="G151:S151"/>
    <mergeCell ref="T151:AE151"/>
    <mergeCell ref="A152:F152"/>
    <mergeCell ref="G152:L152"/>
    <mergeCell ref="M152:S152"/>
    <mergeCell ref="T152:AE153"/>
    <mergeCell ref="A153:F153"/>
    <mergeCell ref="G153:L153"/>
    <mergeCell ref="M153:S153"/>
    <mergeCell ref="A155:F155"/>
    <mergeCell ref="G155:Y155"/>
    <mergeCell ref="A156:F156"/>
    <mergeCell ref="G156:L156"/>
    <mergeCell ref="M156:S156"/>
    <mergeCell ref="T156:Y156"/>
    <mergeCell ref="Z156:AE156"/>
    <mergeCell ref="A157:F157"/>
    <mergeCell ref="G157:L157"/>
    <mergeCell ref="M157:S157"/>
    <mergeCell ref="T157:Y157"/>
    <mergeCell ref="T165:Y165"/>
    <mergeCell ref="Z165:AE165"/>
    <mergeCell ref="G166:L166"/>
    <mergeCell ref="M166:S166"/>
    <mergeCell ref="T166:Y166"/>
    <mergeCell ref="Z166:AE166"/>
    <mergeCell ref="A158:F158"/>
    <mergeCell ref="G158:L158"/>
    <mergeCell ref="M158:S158"/>
    <mergeCell ref="T158:Y158"/>
    <mergeCell ref="A159:F159"/>
    <mergeCell ref="G159:L159"/>
    <mergeCell ref="M159:S159"/>
    <mergeCell ref="T159:Y159"/>
    <mergeCell ref="A161:F161"/>
    <mergeCell ref="G161:L161"/>
    <mergeCell ref="M161:S161"/>
    <mergeCell ref="T161:Y161"/>
    <mergeCell ref="Z169:AE169"/>
    <mergeCell ref="A170:F170"/>
    <mergeCell ref="G170:L170"/>
    <mergeCell ref="A173:F173"/>
    <mergeCell ref="G173:L173"/>
    <mergeCell ref="M173:S173"/>
    <mergeCell ref="T173:Y173"/>
    <mergeCell ref="Z173:AE173"/>
    <mergeCell ref="Z161:AE161"/>
    <mergeCell ref="A162:F166"/>
    <mergeCell ref="G162:L162"/>
    <mergeCell ref="M162:S162"/>
    <mergeCell ref="T162:Y162"/>
    <mergeCell ref="Z162:AE162"/>
    <mergeCell ref="G163:L163"/>
    <mergeCell ref="M163:S163"/>
    <mergeCell ref="T163:Y163"/>
    <mergeCell ref="Z163:AE163"/>
    <mergeCell ref="G164:L164"/>
    <mergeCell ref="M164:S164"/>
    <mergeCell ref="T164:Y164"/>
    <mergeCell ref="Z164:AE164"/>
    <mergeCell ref="G165:L165"/>
    <mergeCell ref="M165:S165"/>
    <mergeCell ref="A174:F174"/>
    <mergeCell ref="G174:L174"/>
    <mergeCell ref="M174:S174"/>
    <mergeCell ref="T174:Y174"/>
    <mergeCell ref="M170:S170"/>
    <mergeCell ref="T170:Y170"/>
    <mergeCell ref="A168:F168"/>
    <mergeCell ref="G168:Y168"/>
    <mergeCell ref="A169:F169"/>
    <mergeCell ref="G169:L169"/>
    <mergeCell ref="M169:S169"/>
    <mergeCell ref="A172:F172"/>
    <mergeCell ref="G172:Y172"/>
    <mergeCell ref="T169:Y169"/>
  </mergeCells>
  <phoneticPr fontId="1"/>
  <conditionalFormatting sqref="G67">
    <cfRule type="cellIs" dxfId="1" priority="2" operator="lessThanOrEqual">
      <formula>0</formula>
    </cfRule>
  </conditionalFormatting>
  <conditionalFormatting sqref="G66">
    <cfRule type="cellIs" dxfId="0" priority="1" operator="lessThanOrEqual">
      <formula>0</formula>
    </cfRule>
  </conditionalFormatting>
  <dataValidations count="1">
    <dataValidation type="list" allowBlank="1" showInputMessage="1" showErrorMessage="1" sqref="AC39:AE51 O16:Q20 O9:Q10 AC56:AE60 O24:Q31" xr:uid="{00000000-0002-0000-0000-000000000000}">
      <formula1>"○"</formula1>
    </dataValidation>
  </dataValidations>
  <printOptions horizontalCentered="1"/>
  <pageMargins left="0.82677165354330717" right="0.78740157480314965" top="0.39370078740157483" bottom="0.39370078740157483" header="0.27559055118110237" footer="0.19685039370078741"/>
  <pageSetup paperSize="9" scale="68" fitToHeight="2" orientation="portrait" r:id="rId1"/>
  <headerFooter alignWithMargins="0"/>
  <rowBreaks count="2" manualBreakCount="2">
    <brk id="61" max="30" man="1"/>
    <brk id="134"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SKYSEAチェックシート</vt:lpstr>
      <vt:lpstr>SKYSEAチェックシート!Print_Area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SKYSEA Client View 導入前チェックシート</dc:title>
  <dc:creator/>
  <cp:lastModifiedBy/>
  <cp:lastPrinted>2010-09-14T08:16:34Z</cp:lastPrinted>
  <dcterms:created xsi:type="dcterms:W3CDTF">1900-12-31T15:00:00Z</dcterms:created>
  <dcterms:modified xsi:type="dcterms:W3CDTF">2020-06-11T01:17:41Z</dcterms:modified>
</cp:coreProperties>
</file>