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24226"/>
  <xr:revisionPtr revIDLastSave="0" documentId="13_ncr:1_{7776C989-9782-4045-B426-DCF99EDB6F86}" xr6:coauthVersionLast="47" xr6:coauthVersionMax="47" xr10:uidLastSave="{00000000-0000-0000-0000-000000000000}"/>
  <workbookProtection workbookAlgorithmName="SHA-512" workbookHashValue="Oi6/VsGmy4gtFashIjhcFj5V2aB0N3nTKXVSHj7SR/TFBEn9J+w8mJQff6ELabpyxLL9I2gSBQeXX80jENoz7Q==" workbookSaltValue="2ydwr7tT6a5ocmBRmNmJSg==" workbookSpinCount="100000" lockStructure="1"/>
  <bookViews>
    <workbookView xWindow="36105" yWindow="2550" windowWidth="17280" windowHeight="10050" xr2:uid="{00000000-000D-0000-FFFF-FFFF00000000}"/>
  </bookViews>
  <sheets>
    <sheet name="SKYSEAチェックシート" sheetId="17" r:id="rId1"/>
  </sheets>
  <definedNames>
    <definedName name="_xlnm.Print_Area" localSheetId="0">SKYSEAチェックシート!$A$1:$AE$210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7" i="17" l="1"/>
  <c r="L80" i="17" s="1"/>
  <c r="AB7" i="17"/>
  <c r="AB27" i="17"/>
  <c r="D105" i="17"/>
  <c r="G112" i="17" s="1"/>
  <c r="P73" i="17"/>
  <c r="U80" i="17" s="1"/>
  <c r="T22" i="17"/>
  <c r="R20" i="17"/>
  <c r="G111" i="17" l="1"/>
  <c r="G122" i="17"/>
  <c r="K124" i="17"/>
  <c r="G123" i="17"/>
  <c r="D116" i="17"/>
  <c r="G119" i="17"/>
  <c r="M153" i="17"/>
  <c r="M154" i="17" s="1"/>
  <c r="G67" i="17"/>
  <c r="D127" i="17" s="1"/>
  <c r="G132" i="17" s="1"/>
  <c r="T27" i="17"/>
  <c r="L73" i="17" s="1"/>
  <c r="T15" i="17"/>
  <c r="U86" i="17" s="1"/>
  <c r="J13" i="17"/>
  <c r="AB11" i="17"/>
  <c r="X11" i="17"/>
  <c r="T11" i="17"/>
  <c r="AB28" i="17" s="1"/>
  <c r="F9" i="17"/>
  <c r="G109" i="17" l="1"/>
  <c r="G110" i="17" s="1"/>
  <c r="G120" i="17"/>
  <c r="G121" i="17" s="1"/>
  <c r="F127" i="17"/>
  <c r="G130" i="17"/>
  <c r="G131" i="17" s="1"/>
  <c r="G66" i="17"/>
  <c r="F116" i="17"/>
  <c r="G108" i="17"/>
  <c r="P80" i="17"/>
  <c r="AC81" i="17" s="1"/>
  <c r="U73" i="17"/>
  <c r="K135" i="17" l="1"/>
  <c r="Y80" i="17"/>
  <c r="AB81" i="17" s="1"/>
  <c r="G133" i="17"/>
  <c r="G134" i="17"/>
  <c r="G135" i="17"/>
  <c r="Y73" i="17"/>
  <c r="AC74" i="17"/>
  <c r="U93" i="17"/>
  <c r="P93" i="17"/>
  <c r="G146" i="17" l="1"/>
  <c r="G145" i="17"/>
  <c r="G144" i="17"/>
  <c r="G142" i="17"/>
  <c r="G141" i="17"/>
  <c r="F138" i="17"/>
  <c r="D138" i="17"/>
  <c r="G143" i="17" s="1"/>
  <c r="K146" i="17"/>
  <c r="AB73" i="17"/>
  <c r="AB80" i="17"/>
  <c r="AC95" i="17"/>
  <c r="AC93" i="17" s="1"/>
  <c r="P99" i="17"/>
  <c r="P86" i="17" l="1"/>
  <c r="Y88" i="17" s="1"/>
  <c r="U101" i="17"/>
  <c r="U99" i="17" s="1"/>
  <c r="AC101" i="17" s="1"/>
  <c r="I126" i="17" l="1"/>
  <c r="G124" i="17" s="1"/>
  <c r="Y86" i="17"/>
  <c r="AC86" i="17"/>
  <c r="K113" i="17" s="1"/>
  <c r="AC99" i="17"/>
  <c r="I115" i="17" s="1"/>
  <c r="G113" i="17" l="1"/>
  <c r="F105" i="17"/>
</calcChain>
</file>

<file path=xl/sharedStrings.xml><?xml version="1.0" encoding="utf-8"?>
<sst xmlns="http://schemas.openxmlformats.org/spreadsheetml/2006/main" count="343" uniqueCount="184">
  <si>
    <t>チェック欄</t>
    <rPh sb="4" eb="5">
      <t>ラン</t>
    </rPh>
    <phoneticPr fontId="1"/>
  </si>
  <si>
    <t>1GB以上</t>
    <rPh sb="3" eb="5">
      <t>イジョウ</t>
    </rPh>
    <phoneticPr fontId="1"/>
  </si>
  <si>
    <t>■お客様情報</t>
    <rPh sb="2" eb="4">
      <t>キャクサマ</t>
    </rPh>
    <rPh sb="4" eb="6">
      <t>ジョウホウ</t>
    </rPh>
    <phoneticPr fontId="1"/>
  </si>
  <si>
    <t>お客様名</t>
    <rPh sb="1" eb="3">
      <t>キャクサマ</t>
    </rPh>
    <rPh sb="3" eb="4">
      <t>メイ</t>
    </rPh>
    <phoneticPr fontId="1"/>
  </si>
  <si>
    <t>］</t>
    <phoneticPr fontId="1"/>
  </si>
  <si>
    <t>記入者：［</t>
    <rPh sb="0" eb="3">
      <t>キニュウシャ</t>
    </rPh>
    <phoneticPr fontId="1"/>
  </si>
  <si>
    <t>記入日：［</t>
    <rPh sb="0" eb="3">
      <t>キニュウヒ</t>
    </rPh>
    <phoneticPr fontId="1"/>
  </si>
  <si>
    <t>項目</t>
    <rPh sb="0" eb="2">
      <t>コウモク</t>
    </rPh>
    <phoneticPr fontId="1"/>
  </si>
  <si>
    <t>動作環境</t>
    <rPh sb="0" eb="2">
      <t>ドウサ</t>
    </rPh>
    <rPh sb="2" eb="4">
      <t>カンキョウ</t>
    </rPh>
    <phoneticPr fontId="1"/>
  </si>
  <si>
    <t>台</t>
    <rPh sb="0" eb="1">
      <t>ダイ</t>
    </rPh>
    <phoneticPr fontId="1"/>
  </si>
  <si>
    <t>目安</t>
    <rPh sb="0" eb="2">
      <t>メヤス</t>
    </rPh>
    <phoneticPr fontId="1"/>
  </si>
  <si>
    <t>×</t>
    <phoneticPr fontId="1"/>
  </si>
  <si>
    <t>端末台数</t>
    <rPh sb="0" eb="2">
      <t>タンマツ</t>
    </rPh>
    <rPh sb="2" eb="4">
      <t>ダイスウ</t>
    </rPh>
    <phoneticPr fontId="1"/>
  </si>
  <si>
    <t>＝</t>
    <phoneticPr fontId="1"/>
  </si>
  <si>
    <t>合計</t>
    <rPh sb="0" eb="2">
      <t>ゴウケイ</t>
    </rPh>
    <phoneticPr fontId="1"/>
  </si>
  <si>
    <t>MB／日</t>
    <rPh sb="3" eb="4">
      <t>ヒ</t>
    </rPh>
    <phoneticPr fontId="1"/>
  </si>
  <si>
    <t>日</t>
    <rPh sb="0" eb="1">
      <t>ニチ</t>
    </rPh>
    <phoneticPr fontId="1"/>
  </si>
  <si>
    <t>基準値</t>
    <rPh sb="0" eb="3">
      <t>キジュンチ</t>
    </rPh>
    <phoneticPr fontId="1"/>
  </si>
  <si>
    <t>OS</t>
    <phoneticPr fontId="1"/>
  </si>
  <si>
    <t>CPU</t>
    <phoneticPr fontId="1"/>
  </si>
  <si>
    <t>メモリ</t>
    <phoneticPr fontId="1"/>
  </si>
  <si>
    <t>2GB以上</t>
    <rPh sb="3" eb="5">
      <t>イジョウ</t>
    </rPh>
    <phoneticPr fontId="1"/>
  </si>
  <si>
    <t>必要量</t>
    <rPh sb="0" eb="2">
      <t>ヒツヨウ</t>
    </rPh>
    <rPh sb="2" eb="3">
      <t>リョウ</t>
    </rPh>
    <phoneticPr fontId="1"/>
  </si>
  <si>
    <t>500台まで</t>
    <rPh sb="3" eb="4">
      <t>ダイ</t>
    </rPh>
    <phoneticPr fontId="1"/>
  </si>
  <si>
    <t>1000台まで</t>
    <rPh sb="4" eb="5">
      <t>ダイ</t>
    </rPh>
    <phoneticPr fontId="1"/>
  </si>
  <si>
    <t>4GB以上</t>
    <rPh sb="3" eb="5">
      <t>イジョウ</t>
    </rPh>
    <phoneticPr fontId="1"/>
  </si>
  <si>
    <t>＜その他の注意事項＞</t>
    <rPh sb="3" eb="4">
      <t>タ</t>
    </rPh>
    <rPh sb="5" eb="7">
      <t>チュウイ</t>
    </rPh>
    <rPh sb="7" eb="9">
      <t>ジコウ</t>
    </rPh>
    <phoneticPr fontId="1"/>
  </si>
  <si>
    <t>月</t>
    <rPh sb="0" eb="1">
      <t>ツキ</t>
    </rPh>
    <phoneticPr fontId="1"/>
  </si>
  <si>
    <t>＋</t>
    <phoneticPr fontId="1"/>
  </si>
  <si>
    <t>保存月数</t>
    <rPh sb="0" eb="2">
      <t>ホゾン</t>
    </rPh>
    <rPh sb="2" eb="4">
      <t>ツキスウ</t>
    </rPh>
    <phoneticPr fontId="1"/>
  </si>
  <si>
    <t>リモート操作を利用する場合</t>
    <rPh sb="4" eb="6">
      <t>ソウサ</t>
    </rPh>
    <rPh sb="7" eb="9">
      <t>リヨウ</t>
    </rPh>
    <rPh sb="11" eb="13">
      <t>バアイ</t>
    </rPh>
    <phoneticPr fontId="1"/>
  </si>
  <si>
    <t>HDD空き容量</t>
    <rPh sb="3" eb="4">
      <t>ア</t>
    </rPh>
    <rPh sb="5" eb="7">
      <t>ヨウリョウ</t>
    </rPh>
    <phoneticPr fontId="1"/>
  </si>
  <si>
    <t>GB</t>
    <phoneticPr fontId="1"/>
  </si>
  <si>
    <t>MB/月</t>
    <rPh sb="3" eb="4">
      <t>ゲツ</t>
    </rPh>
    <phoneticPr fontId="1"/>
  </si>
  <si>
    <t>MB/日</t>
    <rPh sb="3" eb="4">
      <t>ニチ</t>
    </rPh>
    <phoneticPr fontId="1"/>
  </si>
  <si>
    <t>録画時間/日</t>
    <rPh sb="0" eb="2">
      <t>ロクガ</t>
    </rPh>
    <rPh sb="2" eb="4">
      <t>ジカン</t>
    </rPh>
    <rPh sb="5" eb="6">
      <t>ニチ</t>
    </rPh>
    <phoneticPr fontId="1"/>
  </si>
  <si>
    <t>日数</t>
    <rPh sb="0" eb="2">
      <t>ニッスウ</t>
    </rPh>
    <phoneticPr fontId="1"/>
  </si>
  <si>
    <t>日</t>
    <rPh sb="0" eb="1">
      <t>ヒ</t>
    </rPh>
    <phoneticPr fontId="1"/>
  </si>
  <si>
    <t>通信ポート</t>
    <rPh sb="0" eb="2">
      <t>ツウシン</t>
    </rPh>
    <phoneticPr fontId="1"/>
  </si>
  <si>
    <t>通信帯域</t>
    <rPh sb="0" eb="2">
      <t>ツウシン</t>
    </rPh>
    <rPh sb="2" eb="4">
      <t>タイイキ</t>
    </rPh>
    <phoneticPr fontId="1"/>
  </si>
  <si>
    <t>画面操作録画</t>
    <rPh sb="0" eb="2">
      <t>ガメン</t>
    </rPh>
    <rPh sb="2" eb="4">
      <t>ソウサ</t>
    </rPh>
    <rPh sb="4" eb="6">
      <t>ロクガ</t>
    </rPh>
    <phoneticPr fontId="1"/>
  </si>
  <si>
    <t>時間/日</t>
    <rPh sb="0" eb="2">
      <t>ジカン</t>
    </rPh>
    <rPh sb="3" eb="4">
      <t>ニチ</t>
    </rPh>
    <phoneticPr fontId="1"/>
  </si>
  <si>
    <t>MB</t>
    <phoneticPr fontId="1"/>
  </si>
  <si>
    <t>HDD</t>
    <phoneticPr fontId="1"/>
  </si>
  <si>
    <t>ディスプレイ</t>
    <phoneticPr fontId="1"/>
  </si>
  <si>
    <t>録画保存日数</t>
    <rPh sb="0" eb="2">
      <t>ロクガ</t>
    </rPh>
    <rPh sb="2" eb="4">
      <t>ホゾン</t>
    </rPh>
    <rPh sb="4" eb="6">
      <t>ニッスウ</t>
    </rPh>
    <phoneticPr fontId="1"/>
  </si>
  <si>
    <t>6GB以上</t>
    <rPh sb="3" eb="5">
      <t>イジョウ</t>
    </rPh>
    <phoneticPr fontId="1"/>
  </si>
  <si>
    <t>～2000台まで</t>
    <rPh sb="5" eb="6">
      <t>ダイ</t>
    </rPh>
    <phoneticPr fontId="1"/>
  </si>
  <si>
    <t>～3000台まで</t>
    <phoneticPr fontId="1"/>
  </si>
  <si>
    <t>8GB以上</t>
    <rPh sb="3" eb="5">
      <t>イジョウ</t>
    </rPh>
    <phoneticPr fontId="1"/>
  </si>
  <si>
    <t>※不許可端末検知を
利用する場合</t>
    <rPh sb="1" eb="4">
      <t>フキョカ</t>
    </rPh>
    <rPh sb="4" eb="6">
      <t>タンマツ</t>
    </rPh>
    <rPh sb="6" eb="8">
      <t>ケンチ</t>
    </rPh>
    <rPh sb="10" eb="12">
      <t>リヨウ</t>
    </rPh>
    <rPh sb="14" eb="16">
      <t>バアイ</t>
    </rPh>
    <phoneticPr fontId="1"/>
  </si>
  <si>
    <t>ネットワーク</t>
    <phoneticPr fontId="1"/>
  </si>
  <si>
    <t>端末台数による変動なし</t>
    <rPh sb="0" eb="2">
      <t>タンマツ</t>
    </rPh>
    <rPh sb="2" eb="4">
      <t>ダイスウ</t>
    </rPh>
    <rPh sb="7" eb="9">
      <t>ヘンドウ</t>
    </rPh>
    <phoneticPr fontId="1"/>
  </si>
  <si>
    <t>Webブラウザ</t>
    <phoneticPr fontId="1"/>
  </si>
  <si>
    <t>※Webアクセスログを
利用する場合</t>
    <rPh sb="12" eb="14">
      <t>リヨウ</t>
    </rPh>
    <rPh sb="16" eb="18">
      <t>バアイ</t>
    </rPh>
    <phoneticPr fontId="1"/>
  </si>
  <si>
    <t>※リモート電源ONを
利用する場合</t>
    <rPh sb="5" eb="7">
      <t>デンゲン</t>
    </rPh>
    <rPh sb="11" eb="13">
      <t>リヨウ</t>
    </rPh>
    <rPh sb="15" eb="17">
      <t>バアイ</t>
    </rPh>
    <phoneticPr fontId="1"/>
  </si>
  <si>
    <t>データサーバーのみ</t>
  </si>
  <si>
    <t>ログ解析サーバーのみ</t>
    <rPh sb="2" eb="4">
      <t>カイセキ</t>
    </rPh>
    <phoneticPr fontId="1"/>
  </si>
  <si>
    <t>すべての端末が、256MB以上</t>
    <rPh sb="4" eb="6">
      <t>タンマツ</t>
    </rPh>
    <rPh sb="13" eb="15">
      <t>イジョウ</t>
    </rPh>
    <phoneticPr fontId="1"/>
  </si>
  <si>
    <t>管理機として利用する予定の端末は、すべて512MB以上</t>
    <rPh sb="0" eb="2">
      <t>カンリ</t>
    </rPh>
    <rPh sb="2" eb="3">
      <t>キ</t>
    </rPh>
    <rPh sb="6" eb="8">
      <t>リヨウ</t>
    </rPh>
    <rPh sb="10" eb="12">
      <t>ヨテイ</t>
    </rPh>
    <rPh sb="13" eb="15">
      <t>タンマツ</t>
    </rPh>
    <rPh sb="25" eb="27">
      <t>イジョウ</t>
    </rPh>
    <phoneticPr fontId="1"/>
  </si>
  <si>
    <t>すべての端末で、Internet Explorer 5.5 SP2以上</t>
    <rPh sb="4" eb="6">
      <t>タンマツ</t>
    </rPh>
    <rPh sb="33" eb="35">
      <t>イジョウ</t>
    </rPh>
    <phoneticPr fontId="1"/>
  </si>
  <si>
    <t>2コア / 2スレッド / 2GHz 以上</t>
    <rPh sb="19" eb="21">
      <t>イジョウ</t>
    </rPh>
    <phoneticPr fontId="1"/>
  </si>
  <si>
    <r>
      <t xml:space="preserve">4コア / 4スレッド / 2.66GHz 以上
</t>
    </r>
    <r>
      <rPr>
        <sz val="6"/>
        <rFont val="ＭＳ Ｐゴシック"/>
        <family val="3"/>
        <charset val="128"/>
      </rPr>
      <t xml:space="preserve">または
</t>
    </r>
    <r>
      <rPr>
        <sz val="8"/>
        <rFont val="ＭＳ Ｐゴシック"/>
        <family val="3"/>
        <charset val="128"/>
      </rPr>
      <t>4コア / 8スレッド / 2.53GHz 以上</t>
    </r>
    <rPh sb="22" eb="24">
      <t>イジョウ</t>
    </rPh>
    <rPh sb="51" eb="53">
      <t>イジョウ</t>
    </rPh>
    <phoneticPr fontId="1"/>
  </si>
  <si>
    <t>10GB以上</t>
    <rPh sb="4" eb="6">
      <t>イジョウ</t>
    </rPh>
    <phoneticPr fontId="1"/>
  </si>
  <si>
    <t>HTTPゲートウェイサーバー</t>
    <phoneticPr fontId="1"/>
  </si>
  <si>
    <t>1001台以上</t>
    <rPh sb="4" eb="5">
      <t>ダイ</t>
    </rPh>
    <rPh sb="5" eb="7">
      <t>イジョウ</t>
    </rPh>
    <phoneticPr fontId="1"/>
  </si>
  <si>
    <t>※Excelシート上で編集の場合、以下の値は自動計算されます。</t>
    <rPh sb="11" eb="13">
      <t>ヘンシュウ</t>
    </rPh>
    <phoneticPr fontId="1"/>
  </si>
  <si>
    <t>マスターサーバーのみ</t>
    <phoneticPr fontId="1"/>
  </si>
  <si>
    <t>ログ保存日数</t>
    <rPh sb="2" eb="4">
      <t>ホゾン</t>
    </rPh>
    <rPh sb="4" eb="6">
      <t>ニッスウ</t>
    </rPh>
    <phoneticPr fontId="1"/>
  </si>
  <si>
    <t>ログ保管日数</t>
    <rPh sb="2" eb="4">
      <t>ホカン</t>
    </rPh>
    <rPh sb="4" eb="6">
      <t>ニッスウ</t>
    </rPh>
    <phoneticPr fontId="1"/>
  </si>
  <si>
    <t>倍</t>
    <rPh sb="0" eb="1">
      <t>バイ</t>
    </rPh>
    <phoneticPr fontId="1"/>
  </si>
  <si>
    <t>ログ保管容量</t>
    <rPh sb="2" eb="4">
      <t>ホカン</t>
    </rPh>
    <rPh sb="4" eb="6">
      <t>ヨウリョウ</t>
    </rPh>
    <phoneticPr fontId="1"/>
  </si>
  <si>
    <r>
      <t>4コア / 4スレッド / 1.8GHz 以上</t>
    </r>
    <r>
      <rPr>
        <sz val="6"/>
        <rFont val="ＭＳ Ｐゴシック"/>
        <family val="3"/>
        <charset val="128"/>
      </rPr>
      <t/>
    </r>
    <rPh sb="21" eb="23">
      <t>イジョウ</t>
    </rPh>
    <phoneticPr fontId="1"/>
  </si>
  <si>
    <t>MB/日</t>
  </si>
  <si>
    <t>クリップボードログ</t>
    <phoneticPr fontId="1"/>
  </si>
  <si>
    <t>安全係数</t>
    <rPh sb="0" eb="2">
      <t>アンゼン</t>
    </rPh>
    <rPh sb="2" eb="4">
      <t>ケイスウ</t>
    </rPh>
    <phoneticPr fontId="1"/>
  </si>
  <si>
    <t>　</t>
    <phoneticPr fontId="1"/>
  </si>
  <si>
    <t>　資産データWeb閲覧機能サーバー
＋ログデータWeb閲覧機能サーバー</t>
    <rPh sb="1" eb="3">
      <t>シサン</t>
    </rPh>
    <phoneticPr fontId="1"/>
  </si>
  <si>
    <t>　マスターサーバー
＋ログ解析サーバー</t>
    <rPh sb="13" eb="15">
      <t>カイセキ</t>
    </rPh>
    <phoneticPr fontId="1"/>
  </si>
  <si>
    <t>マスターサーバー＋データサーバー</t>
    <phoneticPr fontId="1"/>
  </si>
  <si>
    <t>データサーバー＋ログ解析サーバー</t>
    <rPh sb="10" eb="12">
      <t>カイセキ</t>
    </rPh>
    <phoneticPr fontId="1"/>
  </si>
  <si>
    <t>マスターサーバー＋データサーバー
＋ログ解析サーバー</t>
    <rPh sb="20" eb="22">
      <t>カイセキ</t>
    </rPh>
    <phoneticPr fontId="1"/>
  </si>
  <si>
    <t>マスターサーバー＋データサーバー＋
ログ解析サーバー＋資産データ / ログデータWeb閲覧機能サーバー (※1)</t>
    <rPh sb="20" eb="22">
      <t>カイセキ</t>
    </rPh>
    <rPh sb="27" eb="29">
      <t>シサン</t>
    </rPh>
    <rPh sb="43" eb="45">
      <t>エツラン</t>
    </rPh>
    <rPh sb="45" eb="47">
      <t>キノウ</t>
    </rPh>
    <phoneticPr fontId="1"/>
  </si>
  <si>
    <t>資産データWeb閲覧機能サーバーのみ</t>
    <phoneticPr fontId="1"/>
  </si>
  <si>
    <t>ログデータWeb閲覧機能サーバーのみ</t>
    <phoneticPr fontId="1"/>
  </si>
  <si>
    <t>申請・承認ワークフローシステムサーバー</t>
    <rPh sb="0" eb="2">
      <t>シンセイ</t>
    </rPh>
    <rPh sb="3" eb="5">
      <t>ショウニン</t>
    </rPh>
    <phoneticPr fontId="1"/>
  </si>
  <si>
    <t>※ログ保存日数には、データサーバー上にログを
   蓄積しておく日数を入力してください。
　 ログ保管日数には、弊社のバックアップ機能を利用
　 して、障害時リストア用データの保存やログの長期
　 保管を行う場合、その合計日数を入力してください。
　 安全係数には、予測容量に対して何倍の予備容量を
　 見込むか、任意の倍率を入力してください。</t>
    <rPh sb="3" eb="5">
      <t>ホゾン</t>
    </rPh>
    <rPh sb="5" eb="7">
      <t>ニッスウ</t>
    </rPh>
    <rPh sb="17" eb="18">
      <t>ジョウ</t>
    </rPh>
    <rPh sb="26" eb="28">
      <t>チクセキ</t>
    </rPh>
    <rPh sb="32" eb="34">
      <t>ニッスウ</t>
    </rPh>
    <rPh sb="35" eb="37">
      <t>ニュウリョク</t>
    </rPh>
    <rPh sb="49" eb="51">
      <t>ホカン</t>
    </rPh>
    <rPh sb="51" eb="53">
      <t>ニッスウ</t>
    </rPh>
    <rPh sb="56" eb="58">
      <t>ヘイシャ</t>
    </rPh>
    <rPh sb="65" eb="67">
      <t>キノウ</t>
    </rPh>
    <rPh sb="68" eb="70">
      <t>リヨウ</t>
    </rPh>
    <rPh sb="83" eb="84">
      <t>ヨウ</t>
    </rPh>
    <rPh sb="88" eb="90">
      <t>ホゾン</t>
    </rPh>
    <rPh sb="94" eb="96">
      <t>チョウキ</t>
    </rPh>
    <rPh sb="109" eb="111">
      <t>ゴウケイ</t>
    </rPh>
    <rPh sb="111" eb="113">
      <t>ニッスウ</t>
    </rPh>
    <rPh sb="114" eb="116">
      <t>ニュウリョク</t>
    </rPh>
    <rPh sb="163" eb="165">
      <t>ニュウリョク</t>
    </rPh>
    <phoneticPr fontId="1"/>
  </si>
  <si>
    <t>送信メールログ</t>
    <rPh sb="0" eb="2">
      <t>ソウシン</t>
    </rPh>
    <phoneticPr fontId="1"/>
  </si>
  <si>
    <t>※送信メールログを利用する場合</t>
    <rPh sb="1" eb="3">
      <t>ソウシン</t>
    </rPh>
    <rPh sb="9" eb="11">
      <t>リヨウ</t>
    </rPh>
    <rPh sb="13" eb="15">
      <t>バアイ</t>
    </rPh>
    <phoneticPr fontId="1"/>
  </si>
  <si>
    <t>※資産データWeb閲覧機能に必要なHDD容量は10GB以上です。ログデータWeb閲覧機能に必要なHDD容量は30GB以上です。
　 資産データWeb閲覧機能とログデータWeb閲覧機能を併せてご利用になる場合、必要なHDD容量は30GB以上です。
　 30GBの内訳は、Webサーバー用として10GB、データベース用として20GBです。</t>
    <rPh sb="1" eb="3">
      <t>シサン</t>
    </rPh>
    <rPh sb="9" eb="11">
      <t>エツラン</t>
    </rPh>
    <rPh sb="11" eb="13">
      <t>キノウ</t>
    </rPh>
    <rPh sb="14" eb="16">
      <t>ヒツヨウ</t>
    </rPh>
    <rPh sb="20" eb="22">
      <t>ヨウリョウ</t>
    </rPh>
    <rPh sb="27" eb="29">
      <t>イジョウ</t>
    </rPh>
    <rPh sb="40" eb="42">
      <t>エツラン</t>
    </rPh>
    <rPh sb="42" eb="44">
      <t>キノウ</t>
    </rPh>
    <rPh sb="45" eb="47">
      <t>ヒツヨウ</t>
    </rPh>
    <rPh sb="51" eb="53">
      <t>ヨウリョウ</t>
    </rPh>
    <rPh sb="58" eb="60">
      <t>イジョウ</t>
    </rPh>
    <rPh sb="66" eb="68">
      <t>シサン</t>
    </rPh>
    <rPh sb="74" eb="76">
      <t>エツラン</t>
    </rPh>
    <rPh sb="76" eb="78">
      <t>キノウ</t>
    </rPh>
    <rPh sb="87" eb="89">
      <t>エツラン</t>
    </rPh>
    <rPh sb="89" eb="91">
      <t>キノウ</t>
    </rPh>
    <rPh sb="92" eb="93">
      <t>アワ</t>
    </rPh>
    <rPh sb="96" eb="98">
      <t>リヨウ</t>
    </rPh>
    <rPh sb="101" eb="103">
      <t>バアイ</t>
    </rPh>
    <rPh sb="104" eb="106">
      <t>ヒツヨウ</t>
    </rPh>
    <rPh sb="110" eb="112">
      <t>ヨウリョウ</t>
    </rPh>
    <rPh sb="117" eb="119">
      <t>イジョウ</t>
    </rPh>
    <rPh sb="130" eb="132">
      <t>ウチワケ</t>
    </rPh>
    <rPh sb="141" eb="142">
      <t>ヨウ</t>
    </rPh>
    <rPh sb="156" eb="157">
      <t>ヨウ</t>
    </rPh>
    <phoneticPr fontId="1"/>
  </si>
  <si>
    <t>操作ログ
クリップボードログ
送信メールログ</t>
    <rPh sb="0" eb="2">
      <t>ソウサ</t>
    </rPh>
    <rPh sb="15" eb="17">
      <t>ソウシン</t>
    </rPh>
    <phoneticPr fontId="1"/>
  </si>
  <si>
    <t>30GB以上
※Web：10GB＋データベース：20GB</t>
    <rPh sb="4" eb="6">
      <t>イジョウ</t>
    </rPh>
    <phoneticPr fontId="1"/>
  </si>
  <si>
    <t>計算式</t>
    <rPh sb="0" eb="2">
      <t>ケイサン</t>
    </rPh>
    <rPh sb="2" eb="3">
      <t>シキ</t>
    </rPh>
    <phoneticPr fontId="1"/>
  </si>
  <si>
    <t>■ディスク容量計算</t>
    <rPh sb="5" eb="7">
      <t>ヨウリョウ</t>
    </rPh>
    <rPh sb="7" eb="9">
      <t>ケイサン</t>
    </rPh>
    <phoneticPr fontId="1"/>
  </si>
  <si>
    <t>マスターサーバー</t>
    <phoneticPr fontId="1"/>
  </si>
  <si>
    <t>資産・ログデータWeb閲覧機能サーバー</t>
    <rPh sb="0" eb="2">
      <t>シサン</t>
    </rPh>
    <rPh sb="11" eb="13">
      <t>エツラン</t>
    </rPh>
    <rPh sb="13" eb="15">
      <t>キノウ</t>
    </rPh>
    <phoneticPr fontId="1"/>
  </si>
  <si>
    <t>ログ解析サーバー</t>
    <rPh sb="2" eb="4">
      <t>カイセキ</t>
    </rPh>
    <phoneticPr fontId="1"/>
  </si>
  <si>
    <t>データサーバー</t>
    <phoneticPr fontId="1"/>
  </si>
  <si>
    <t>対象サーバー</t>
    <rPh sb="0" eb="2">
      <t>タイショウ</t>
    </rPh>
    <phoneticPr fontId="1"/>
  </si>
  <si>
    <t>■サーバー1</t>
    <phoneticPr fontId="1"/>
  </si>
  <si>
    <t>■サーバー2</t>
    <phoneticPr fontId="1"/>
  </si>
  <si>
    <t>■サーバー3</t>
    <phoneticPr fontId="1"/>
  </si>
  <si>
    <t>※端末台数が1000台以下の場合は80GB,1000台より多い場合は160GBです。</t>
    <rPh sb="1" eb="3">
      <t>タンマツ</t>
    </rPh>
    <rPh sb="3" eb="5">
      <t>ダイスウ</t>
    </rPh>
    <rPh sb="10" eb="11">
      <t>ダイ</t>
    </rPh>
    <rPh sb="11" eb="13">
      <t>イカ</t>
    </rPh>
    <rPh sb="14" eb="16">
      <t>バアイ</t>
    </rPh>
    <rPh sb="26" eb="27">
      <t>ダイ</t>
    </rPh>
    <rPh sb="29" eb="30">
      <t>オオ</t>
    </rPh>
    <rPh sb="31" eb="33">
      <t>バアイ</t>
    </rPh>
    <phoneticPr fontId="1"/>
  </si>
  <si>
    <t>（Ａ）＋（Ｂ）</t>
    <phoneticPr fontId="1"/>
  </si>
  <si>
    <t>合計 (Ａ)＋(Ｂ)</t>
    <rPh sb="0" eb="2">
      <t>ゴウケイ</t>
    </rPh>
    <phoneticPr fontId="1"/>
  </si>
  <si>
    <t>（Ａ）</t>
    <phoneticPr fontId="1"/>
  </si>
  <si>
    <t>（Ｂ）</t>
    <phoneticPr fontId="1"/>
  </si>
  <si>
    <t>～5000台まで</t>
    <rPh sb="5" eb="6">
      <t>ダイ</t>
    </rPh>
    <phoneticPr fontId="1"/>
  </si>
  <si>
    <t>5001台以上</t>
    <rPh sb="4" eb="5">
      <t>ダイ</t>
    </rPh>
    <rPh sb="5" eb="7">
      <t>イジョウ</t>
    </rPh>
    <phoneticPr fontId="1"/>
  </si>
  <si>
    <t>4コア / 8スレッド / 2.53GHz 以上</t>
    <rPh sb="22" eb="24">
      <t>イジョウ</t>
    </rPh>
    <phoneticPr fontId="1"/>
  </si>
  <si>
    <t>メモリ</t>
  </si>
  <si>
    <t>CPU</t>
  </si>
  <si>
    <t>インターネット接続端末台数</t>
    <rPh sb="11" eb="13">
      <t>ダイスウ</t>
    </rPh>
    <phoneticPr fontId="1"/>
  </si>
  <si>
    <t>～1000台</t>
    <phoneticPr fontId="1"/>
  </si>
  <si>
    <t>1001台～2000台</t>
    <phoneticPr fontId="1"/>
  </si>
  <si>
    <t>2001台～3000台</t>
    <phoneticPr fontId="1"/>
  </si>
  <si>
    <t>3001台～4000台</t>
    <phoneticPr fontId="1"/>
  </si>
  <si>
    <t>4001台～5000台</t>
    <phoneticPr fontId="1"/>
  </si>
  <si>
    <t>2コア/4スレッド以上</t>
    <rPh sb="9" eb="11">
      <t>イジョウ</t>
    </rPh>
    <phoneticPr fontId="1"/>
  </si>
  <si>
    <t>4コア/8スレッド以上</t>
    <rPh sb="9" eb="11">
      <t>イジョウ</t>
    </rPh>
    <phoneticPr fontId="1"/>
  </si>
  <si>
    <t>6コア/12スレッド以上</t>
    <rPh sb="10" eb="12">
      <t>イジョウ</t>
    </rPh>
    <phoneticPr fontId="1"/>
  </si>
  <si>
    <t>8コア/16スレッド以上</t>
    <rPh sb="10" eb="12">
      <t>イジョウ</t>
    </rPh>
    <phoneticPr fontId="1"/>
  </si>
  <si>
    <t>12コア/24スレッド以上</t>
    <rPh sb="11" eb="13">
      <t>イジョウ</t>
    </rPh>
    <phoneticPr fontId="1"/>
  </si>
  <si>
    <t>12GB以上</t>
    <phoneticPr fontId="1"/>
  </si>
  <si>
    <t>残業申請Web承認システム</t>
    <rPh sb="0" eb="4">
      <t>ザンギョウシンセイ</t>
    </rPh>
    <rPh sb="7" eb="9">
      <t>ショウニン</t>
    </rPh>
    <phoneticPr fontId="1"/>
  </si>
  <si>
    <t>承認者1000ユーザーまで</t>
    <rPh sb="0" eb="2">
      <t>ショウニン</t>
    </rPh>
    <rPh sb="2" eb="3">
      <t>シャ</t>
    </rPh>
    <phoneticPr fontId="1"/>
  </si>
  <si>
    <t>　【TCP】 52300 ・52304 ・52306 ・52308 ・52309 ・52312 ・52313 ・52314
　【UDP】 52305 ・52306 ・52307 ・52309 ・52310 ・52311 ・52314</t>
    <phoneticPr fontId="1"/>
  </si>
  <si>
    <t>Windows Server 2012 : Standard / Datacenter : SPなし / R2 SPなし
Windows Server 2016 : Standard / Datacenter : SPなし
Windows Server 2019 : Standard / Datacenter : SPなし
※日本語版以外のOSには、対応しておりません。</t>
    <phoneticPr fontId="1"/>
  </si>
  <si>
    <t>●本文中に記載されている事項の一部または全部を複写、改変、転載することは、いかなる理由、形態を問わず禁じます。</t>
    <phoneticPr fontId="1"/>
  </si>
  <si>
    <t>●本文中に記載されている事項は予告なく変更することがあります。</t>
  </si>
  <si>
    <t>すべての端末で、Intel PentiumⅢ 866MHz 以上</t>
    <rPh sb="4" eb="6">
      <t>タンマツ</t>
    </rPh>
    <rPh sb="30" eb="32">
      <t>イジョウ</t>
    </rPh>
    <phoneticPr fontId="1"/>
  </si>
  <si>
    <r>
      <t xml:space="preserve">Intel Pentium 4 / 3GHz以上
</t>
    </r>
    <r>
      <rPr>
        <sz val="6"/>
        <rFont val="ＭＳ Ｐゴシック"/>
        <family val="3"/>
        <charset val="128"/>
      </rPr>
      <t>または</t>
    </r>
    <r>
      <rPr>
        <sz val="8"/>
        <rFont val="ＭＳ Ｐゴシック"/>
        <family val="3"/>
        <charset val="128"/>
      </rPr>
      <t xml:space="preserve">
2コア / 2スレッド / 2GHz 以上</t>
    </r>
    <phoneticPr fontId="1"/>
  </si>
  <si>
    <t>●SKYSEA および SKYSEA Client View は、Ｓｋｙ株式会社の登録商標です。●その他記載されている会社名、商品名は、各社の登録商標または商標です。</t>
    <phoneticPr fontId="1"/>
  </si>
  <si>
    <t>端末台数は5000台以下である。</t>
    <rPh sb="0" eb="2">
      <t>タンマツ</t>
    </rPh>
    <rPh sb="2" eb="4">
      <t>ダイスウ</t>
    </rPh>
    <rPh sb="9" eb="10">
      <t>ダイ</t>
    </rPh>
    <rPh sb="10" eb="12">
      <t>イカ</t>
    </rPh>
    <phoneticPr fontId="1"/>
  </si>
  <si>
    <t>日本語版のOSのみを利用する。</t>
    <rPh sb="0" eb="3">
      <t>ニホンゴ</t>
    </rPh>
    <rPh sb="3" eb="4">
      <t>バン</t>
    </rPh>
    <rPh sb="10" eb="12">
      <t>リヨウ</t>
    </rPh>
    <phoneticPr fontId="1"/>
  </si>
  <si>
    <t>●構成(該当しない項目がある場合、お問い合わせください。)</t>
    <rPh sb="1" eb="3">
      <t>コウセイ</t>
    </rPh>
    <rPh sb="4" eb="6">
      <t>ガイトウ</t>
    </rPh>
    <rPh sb="9" eb="11">
      <t>コウモク</t>
    </rPh>
    <rPh sb="14" eb="16">
      <t>バアイ</t>
    </rPh>
    <rPh sb="18" eb="19">
      <t>ト</t>
    </rPh>
    <rPh sb="20" eb="21">
      <t>ア</t>
    </rPh>
    <phoneticPr fontId="1"/>
  </si>
  <si>
    <t>●その他構成(該当する場合チェックしてください。)</t>
    <rPh sb="3" eb="4">
      <t>タ</t>
    </rPh>
    <rPh sb="4" eb="6">
      <t>コウセイ</t>
    </rPh>
    <rPh sb="7" eb="9">
      <t>ガイトウ</t>
    </rPh>
    <rPh sb="11" eb="13">
      <t>バアイ</t>
    </rPh>
    <phoneticPr fontId="1"/>
  </si>
  <si>
    <t>資産データWeb閲覧機能を利用する。</t>
    <rPh sb="0" eb="2">
      <t>シサン</t>
    </rPh>
    <rPh sb="8" eb="10">
      <t>エツラン</t>
    </rPh>
    <rPh sb="10" eb="12">
      <t>キノウ</t>
    </rPh>
    <rPh sb="13" eb="15">
      <t>リヨウ</t>
    </rPh>
    <phoneticPr fontId="1"/>
  </si>
  <si>
    <t>ログデータWeb閲覧機能を利用する。</t>
    <rPh sb="8" eb="10">
      <t>エツラン</t>
    </rPh>
    <rPh sb="10" eb="12">
      <t>キノウ</t>
    </rPh>
    <rPh sb="13" eb="15">
      <t>リヨウ</t>
    </rPh>
    <phoneticPr fontId="1"/>
  </si>
  <si>
    <t>インターネット経由での資産情報 / ログ収集機能を利用する。</t>
    <rPh sb="7" eb="9">
      <t>ケイユ</t>
    </rPh>
    <rPh sb="11" eb="13">
      <t>シサン</t>
    </rPh>
    <rPh sb="13" eb="15">
      <t>ジョウホウ</t>
    </rPh>
    <rPh sb="20" eb="22">
      <t>シュウシュウ</t>
    </rPh>
    <rPh sb="22" eb="24">
      <t>キノウ</t>
    </rPh>
    <rPh sb="25" eb="27">
      <t>リヨウ</t>
    </rPh>
    <phoneticPr fontId="1"/>
  </si>
  <si>
    <t>●オプション構成(該当する場合チェックしてください。)</t>
    <rPh sb="6" eb="8">
      <t>コウセイ</t>
    </rPh>
    <rPh sb="9" eb="11">
      <t>ガイトウ</t>
    </rPh>
    <rPh sb="13" eb="15">
      <t>バアイ</t>
    </rPh>
    <phoneticPr fontId="1"/>
  </si>
  <si>
    <t>送信メールログを利用する。
(右側に想定されている1日の1台あたりの送信メール容量を入力してください。)</t>
    <rPh sb="0" eb="2">
      <t>ソウシン</t>
    </rPh>
    <rPh sb="8" eb="10">
      <t>リヨウ</t>
    </rPh>
    <rPh sb="15" eb="17">
      <t>ミギガワ</t>
    </rPh>
    <rPh sb="18" eb="20">
      <t>ソウテイ</t>
    </rPh>
    <rPh sb="26" eb="27">
      <t>ニチ</t>
    </rPh>
    <rPh sb="29" eb="30">
      <t>ダイ</t>
    </rPh>
    <rPh sb="34" eb="36">
      <t>ソウシン</t>
    </rPh>
    <rPh sb="39" eb="41">
      <t>ヨウリョウ</t>
    </rPh>
    <rPh sb="42" eb="44">
      <t>ニュウリョク</t>
    </rPh>
    <phoneticPr fontId="1"/>
  </si>
  <si>
    <t>画面操作録画を利用する。
(右側に想定されている1日の1台あたりの録画時間を入力してください。)</t>
    <rPh sb="2" eb="4">
      <t>ソウサ</t>
    </rPh>
    <rPh sb="38" eb="40">
      <t>ニュウリョク</t>
    </rPh>
    <phoneticPr fontId="1"/>
  </si>
  <si>
    <t>サーバー監査を利用する。
(サーバー監査用の導入前チェックシートをご利用ください。)</t>
    <rPh sb="4" eb="6">
      <t>カンサ</t>
    </rPh>
    <rPh sb="7" eb="9">
      <t>リヨウ</t>
    </rPh>
    <rPh sb="18" eb="21">
      <t>カンサヨウ</t>
    </rPh>
    <rPh sb="22" eb="24">
      <t>ドウニュウ</t>
    </rPh>
    <rPh sb="24" eb="25">
      <t>マエ</t>
    </rPh>
    <rPh sb="34" eb="36">
      <t>リヨウ</t>
    </rPh>
    <phoneticPr fontId="1"/>
  </si>
  <si>
    <t>※以降のチェック項目にひとつでも該当しない項目がある場合は、一度お問い合わせください。</t>
    <rPh sb="1" eb="3">
      <t>イコウ</t>
    </rPh>
    <rPh sb="8" eb="10">
      <t>コウモク</t>
    </rPh>
    <rPh sb="16" eb="18">
      <t>ガイトウ</t>
    </rPh>
    <rPh sb="21" eb="23">
      <t>コウモク</t>
    </rPh>
    <rPh sb="26" eb="28">
      <t>バアイ</t>
    </rPh>
    <rPh sb="30" eb="32">
      <t>イチド</t>
    </rPh>
    <rPh sb="33" eb="34">
      <t>ト</t>
    </rPh>
    <rPh sb="35" eb="36">
      <t>ア</t>
    </rPh>
    <phoneticPr fontId="1"/>
  </si>
  <si>
    <t>●管理機／端末機(すべてに該当するかチェックしてください。)</t>
    <rPh sb="1" eb="3">
      <t>カンリ</t>
    </rPh>
    <rPh sb="3" eb="4">
      <t>キ</t>
    </rPh>
    <rPh sb="5" eb="7">
      <t>タンマツ</t>
    </rPh>
    <rPh sb="7" eb="8">
      <t>キ</t>
    </rPh>
    <rPh sb="13" eb="15">
      <t>ガイトウ</t>
    </rPh>
    <phoneticPr fontId="1"/>
  </si>
  <si>
    <t>すべての端末に、空き容量が600MB 以上</t>
    <rPh sb="4" eb="6">
      <t>タンマツ</t>
    </rPh>
    <rPh sb="8" eb="9">
      <t>ア</t>
    </rPh>
    <rPh sb="10" eb="12">
      <t>ヨウリョウ</t>
    </rPh>
    <rPh sb="19" eb="21">
      <t>イジョウ</t>
    </rPh>
    <phoneticPr fontId="1"/>
  </si>
  <si>
    <t>認証VLAN・検疫ネットワーク・無線LANなどの環境ではない通常のIPネットワークであること。
監視対象セグメントに不許可端末遮断ユニットを設置する予定であること。
※端末機による不許可端末検知を行う場合は、制限事項がありますのでお問い合わせください。</t>
    <rPh sb="0" eb="2">
      <t>ニンショウ</t>
    </rPh>
    <rPh sb="7" eb="9">
      <t>ケンエキ</t>
    </rPh>
    <rPh sb="16" eb="18">
      <t>ムセン</t>
    </rPh>
    <rPh sb="24" eb="26">
      <t>カンキョウ</t>
    </rPh>
    <rPh sb="30" eb="32">
      <t>ツウジョウ</t>
    </rPh>
    <rPh sb="48" eb="50">
      <t>カンシ</t>
    </rPh>
    <rPh sb="50" eb="52">
      <t>タイショウ</t>
    </rPh>
    <rPh sb="58" eb="61">
      <t>フキョカ</t>
    </rPh>
    <rPh sb="61" eb="63">
      <t>タンマツ</t>
    </rPh>
    <rPh sb="63" eb="65">
      <t>シャダン</t>
    </rPh>
    <rPh sb="70" eb="72">
      <t>セッチ</t>
    </rPh>
    <rPh sb="74" eb="76">
      <t>ヨテイ</t>
    </rPh>
    <rPh sb="84" eb="86">
      <t>タンマツ</t>
    </rPh>
    <rPh sb="86" eb="87">
      <t>キ</t>
    </rPh>
    <rPh sb="90" eb="93">
      <t>フキョカ</t>
    </rPh>
    <rPh sb="93" eb="95">
      <t>タンマツ</t>
    </rPh>
    <rPh sb="95" eb="97">
      <t>ケンチ</t>
    </rPh>
    <rPh sb="98" eb="99">
      <t>オコナ</t>
    </rPh>
    <rPh sb="100" eb="102">
      <t>バアイ</t>
    </rPh>
    <rPh sb="104" eb="106">
      <t>セイゲン</t>
    </rPh>
    <rPh sb="106" eb="108">
      <t>ジコウ</t>
    </rPh>
    <rPh sb="116" eb="117">
      <t>ト</t>
    </rPh>
    <rPh sb="118" eb="119">
      <t>ア</t>
    </rPh>
    <phoneticPr fontId="1"/>
  </si>
  <si>
    <t>「Remote Power ON」、「Wake On LAN」等、ネットワーク経由の電源ONに対応していること。
別セグメントにリモート電源ONを行う場合、対象の端末はIntel vPro Technologyに対応していること。</t>
    <rPh sb="31" eb="32">
      <t>トウ</t>
    </rPh>
    <rPh sb="57" eb="58">
      <t>ベツ</t>
    </rPh>
    <rPh sb="68" eb="70">
      <t>デンゲン</t>
    </rPh>
    <rPh sb="73" eb="74">
      <t>オコナ</t>
    </rPh>
    <rPh sb="75" eb="77">
      <t>バアイ</t>
    </rPh>
    <rPh sb="78" eb="80">
      <t>タイショウ</t>
    </rPh>
    <rPh sb="81" eb="83">
      <t>タンマツ</t>
    </rPh>
    <rPh sb="106" eb="108">
      <t>タイオウ</t>
    </rPh>
    <phoneticPr fontId="1"/>
  </si>
  <si>
    <t>1024×768　65536色以上</t>
    <rPh sb="15" eb="17">
      <t>イジョウ</t>
    </rPh>
    <phoneticPr fontId="1"/>
  </si>
  <si>
    <t>●ネットワーク全体(すべてに該当するかチェックしてください。)</t>
    <rPh sb="7" eb="9">
      <t>ゼンタイ</t>
    </rPh>
    <rPh sb="14" eb="16">
      <t>ガイトウ</t>
    </rPh>
    <phoneticPr fontId="1"/>
  </si>
  <si>
    <t>リモート操作を利用する場合、10Mbps以上の帯域が利用できる。</t>
    <rPh sb="4" eb="6">
      <t>ソウサ</t>
    </rPh>
    <rPh sb="7" eb="9">
      <t>リヨウ</t>
    </rPh>
    <rPh sb="11" eb="13">
      <t>バアイ</t>
    </rPh>
    <rPh sb="20" eb="22">
      <t>イジョウ</t>
    </rPh>
    <rPh sb="23" eb="25">
      <t>タイイキ</t>
    </rPh>
    <rPh sb="26" eb="28">
      <t>リヨウ</t>
    </rPh>
    <phoneticPr fontId="1"/>
  </si>
  <si>
    <t>TCP/IPで通信ができる。</t>
    <rPh sb="7" eb="9">
      <t>ツウシン</t>
    </rPh>
    <phoneticPr fontId="1"/>
  </si>
  <si>
    <t>　（既定ポート番号：52300の場合となります。インストール時に変更した場合は既定ポートから加算値となります。）</t>
    <phoneticPr fontId="1"/>
  </si>
  <si>
    <t>※1　同居可能条件：ログデータWeb閲覧機能へのログオンは同時に1ユーザーまで（ログ検索件数の上限は50000件に制限されます。）</t>
    <phoneticPr fontId="1"/>
  </si>
  <si>
    <t>構成につきましては、お問い合わせください。</t>
    <rPh sb="0" eb="2">
      <t>コウセイ</t>
    </rPh>
    <rPh sb="11" eb="12">
      <t>ト</t>
    </rPh>
    <rPh sb="13" eb="14">
      <t>ア</t>
    </rPh>
    <phoneticPr fontId="1"/>
  </si>
  <si>
    <r>
      <t>●基本構成要件</t>
    </r>
    <r>
      <rPr>
        <b/>
        <sz val="8"/>
        <color theme="1"/>
        <rFont val="ＭＳ Ｐゴシック"/>
        <family val="3"/>
        <charset val="128"/>
      </rPr>
      <t>(要件を記載してください。)</t>
    </r>
    <rPh sb="1" eb="3">
      <t>キホン</t>
    </rPh>
    <rPh sb="3" eb="5">
      <t>コウセイ</t>
    </rPh>
    <rPh sb="5" eb="7">
      <t>ヨウケン</t>
    </rPh>
    <rPh sb="8" eb="10">
      <t>ヨウケン</t>
    </rPh>
    <rPh sb="11" eb="13">
      <t>キサイ</t>
    </rPh>
    <phoneticPr fontId="1"/>
  </si>
  <si>
    <t>Syslog送信設定を利用する。
※ITセキュリティ対策強化オプションに同梱(3000台にデータサーバー1台の計算になります。)</t>
    <rPh sb="6" eb="8">
      <t>ソウシン</t>
    </rPh>
    <rPh sb="8" eb="10">
      <t>セッテイ</t>
    </rPh>
    <rPh sb="11" eb="13">
      <t>リヨウ</t>
    </rPh>
    <rPh sb="36" eb="38">
      <t>ドウコン</t>
    </rPh>
    <rPh sb="43" eb="44">
      <t>ダイ</t>
    </rPh>
    <rPh sb="53" eb="54">
      <t>ダイ</t>
    </rPh>
    <rPh sb="55" eb="57">
      <t>ケイサン</t>
    </rPh>
    <phoneticPr fontId="1"/>
  </si>
  <si>
    <t>＜サーバースペック算出表＞※Syslog送信設定を利用しない場合となります。</t>
    <rPh sb="9" eb="11">
      <t>サンシュツ</t>
    </rPh>
    <rPh sb="11" eb="12">
      <t>ヒョウ</t>
    </rPh>
    <rPh sb="20" eb="22">
      <t>ソウシン</t>
    </rPh>
    <rPh sb="22" eb="24">
      <t>セッテイ</t>
    </rPh>
    <phoneticPr fontId="1"/>
  </si>
  <si>
    <t>ログを圧縮して保存する。(非圧縮時 1MB/日 ／ 圧縮時　0.5MB/日)</t>
    <rPh sb="3" eb="5">
      <t>アッシュク</t>
    </rPh>
    <rPh sb="7" eb="9">
      <t>ホゾン</t>
    </rPh>
    <rPh sb="13" eb="14">
      <t>ヒ</t>
    </rPh>
    <rPh sb="14" eb="16">
      <t>アッシュク</t>
    </rPh>
    <rPh sb="16" eb="17">
      <t>ジ</t>
    </rPh>
    <rPh sb="22" eb="23">
      <t>ニチ</t>
    </rPh>
    <rPh sb="26" eb="28">
      <t>アッシュク</t>
    </rPh>
    <rPh sb="28" eb="29">
      <t>ジ</t>
    </rPh>
    <rPh sb="36" eb="37">
      <t>ニチ</t>
    </rPh>
    <phoneticPr fontId="1"/>
  </si>
  <si>
    <t>下記の通信ポートを使用してTCP/IPにてすべてのコンピューターが双方向に通信ができる。</t>
    <rPh sb="0" eb="2">
      <t>カキ</t>
    </rPh>
    <rPh sb="3" eb="5">
      <t>ツウシン</t>
    </rPh>
    <rPh sb="9" eb="11">
      <t>シヨウ</t>
    </rPh>
    <rPh sb="33" eb="36">
      <t>ソウホウコウ</t>
    </rPh>
    <rPh sb="37" eb="39">
      <t>ツウシン</t>
    </rPh>
    <phoneticPr fontId="1"/>
  </si>
  <si>
    <t>●その他ログ取得要件(1日、1台あたり)</t>
    <rPh sb="3" eb="4">
      <t>タ</t>
    </rPh>
    <rPh sb="6" eb="8">
      <t>シュトク</t>
    </rPh>
    <phoneticPr fontId="1"/>
  </si>
  <si>
    <t>■サーバー4</t>
    <phoneticPr fontId="1"/>
  </si>
  <si>
    <t>仮想環境</t>
    <rPh sb="0" eb="2">
      <t>カソウ</t>
    </rPh>
    <rPh sb="2" eb="4">
      <t>カンキョウ</t>
    </rPh>
    <phoneticPr fontId="1"/>
  </si>
  <si>
    <t>4コア / 4スレッド / 1.8GHz 以上</t>
  </si>
  <si>
    <t>4コア / 4スレッド / 1.8GHz 以上</t>
    <rPh sb="21" eb="23">
      <t>イジョウ</t>
    </rPh>
    <phoneticPr fontId="1"/>
  </si>
  <si>
    <t>4論理コア / 4vCPU 以上</t>
    <rPh sb="1" eb="3">
      <t>ロンリ</t>
    </rPh>
    <rPh sb="14" eb="16">
      <t>イジョウ</t>
    </rPh>
    <phoneticPr fontId="1"/>
  </si>
  <si>
    <t>8論理コア / 8vCPU 以上</t>
    <rPh sb="1" eb="3">
      <t>ロンリ</t>
    </rPh>
    <rPh sb="14" eb="16">
      <t>イジョウ</t>
    </rPh>
    <phoneticPr fontId="1"/>
  </si>
  <si>
    <t>画面操作録画サーバー</t>
    <rPh sb="0" eb="2">
      <t>ガメン</t>
    </rPh>
    <rPh sb="2" eb="4">
      <t>ソウサ</t>
    </rPh>
    <rPh sb="4" eb="6">
      <t>ロクガ</t>
    </rPh>
    <phoneticPr fontId="1"/>
  </si>
  <si>
    <t>　その他の制限事項、注意事項につきましては、別途資料をご覧ください。</t>
    <rPh sb="3" eb="4">
      <t>タ</t>
    </rPh>
    <rPh sb="5" eb="7">
      <t>セイゲン</t>
    </rPh>
    <rPh sb="7" eb="9">
      <t>ジコウ</t>
    </rPh>
    <rPh sb="10" eb="12">
      <t>チュウイ</t>
    </rPh>
    <rPh sb="12" eb="14">
      <t>ジコウ</t>
    </rPh>
    <rPh sb="22" eb="24">
      <t>ベット</t>
    </rPh>
    <rPh sb="24" eb="26">
      <t>シリョウ</t>
    </rPh>
    <rPh sb="28" eb="29">
      <t>ラン</t>
    </rPh>
    <phoneticPr fontId="1"/>
  </si>
  <si>
    <t>　各種必要ＨＤＤ容量は弊社推奨の参考値になります。ご利用環境により異なります。</t>
    <rPh sb="1" eb="3">
      <t>カクシュ</t>
    </rPh>
    <rPh sb="3" eb="5">
      <t>ヒツヨウ</t>
    </rPh>
    <rPh sb="8" eb="10">
      <t>ヨウリョウ</t>
    </rPh>
    <rPh sb="11" eb="13">
      <t>ヘイシャ</t>
    </rPh>
    <rPh sb="13" eb="15">
      <t>スイショウ</t>
    </rPh>
    <rPh sb="16" eb="18">
      <t>サンコウ</t>
    </rPh>
    <rPh sb="18" eb="19">
      <t>チ</t>
    </rPh>
    <rPh sb="26" eb="28">
      <t>リヨウ</t>
    </rPh>
    <rPh sb="28" eb="30">
      <t>カンキョウ</t>
    </rPh>
    <rPh sb="33" eb="34">
      <t>コト</t>
    </rPh>
    <phoneticPr fontId="1"/>
  </si>
  <si>
    <t>＜クラウド・仮想環境ご利用時の注意事項＞</t>
    <rPh sb="6" eb="8">
      <t>カソウ</t>
    </rPh>
    <rPh sb="8" eb="10">
      <t>カンキョウ</t>
    </rPh>
    <rPh sb="11" eb="13">
      <t>リヨウ</t>
    </rPh>
    <rPh sb="13" eb="14">
      <t>ジ</t>
    </rPh>
    <rPh sb="15" eb="17">
      <t>チュウイ</t>
    </rPh>
    <rPh sb="17" eb="19">
      <t>ジコウ</t>
    </rPh>
    <phoneticPr fontId="1"/>
  </si>
  <si>
    <t>　クラウド環境では負荷状況によりパフォーマンスが変化する構成ではなく、負荷に関わらず一定のパフォーマンスが提供される構成を選択ください。</t>
    <phoneticPr fontId="1"/>
  </si>
  <si>
    <t>　仮想環境のサーバースペックについてはオーバーコミットや同居仮想マシンによるディスクI/O遅延等、仮想環境にて発生するオーバーヘッドを想定しておりません。</t>
    <phoneticPr fontId="1"/>
  </si>
  <si>
    <r>
      <t>4コア / 4スレッド / 2.66GHz 以上</t>
    </r>
    <r>
      <rPr>
        <sz val="6"/>
        <color theme="0"/>
        <rFont val="ＭＳ Ｐゴシック"/>
        <family val="3"/>
        <charset val="128"/>
      </rPr>
      <t>または</t>
    </r>
    <r>
      <rPr>
        <sz val="8"/>
        <color theme="0"/>
        <rFont val="ＭＳ Ｐゴシック"/>
        <family val="3"/>
        <charset val="128"/>
      </rPr>
      <t>4コア / 8スレッド / 2.53GHz 以上</t>
    </r>
    <rPh sb="22" eb="24">
      <t>イジョウ</t>
    </rPh>
    <rPh sb="49" eb="51">
      <t>イジョウ</t>
    </rPh>
    <phoneticPr fontId="1"/>
  </si>
  <si>
    <t>クラウドや仮想環境でサーバーを構築する。</t>
    <rPh sb="5" eb="7">
      <t>カソウ</t>
    </rPh>
    <rPh sb="7" eb="9">
      <t>カンキョウ</t>
    </rPh>
    <rPh sb="15" eb="17">
      <t>コウチク</t>
    </rPh>
    <phoneticPr fontId="1"/>
  </si>
  <si>
    <t>端末台数150台毎にサーバー1台必要</t>
    <rPh sb="0" eb="2">
      <t>タンマツ</t>
    </rPh>
    <rPh sb="2" eb="4">
      <t>ダイスウ</t>
    </rPh>
    <rPh sb="7" eb="8">
      <t>ダイ</t>
    </rPh>
    <rPh sb="8" eb="9">
      <t>ゴト</t>
    </rPh>
    <rPh sb="15" eb="16">
      <t>ダイ</t>
    </rPh>
    <rPh sb="16" eb="18">
      <t>ヒツヨウ</t>
    </rPh>
    <phoneticPr fontId="1"/>
  </si>
  <si>
    <t>　VMware環境では、1ソケット複数CPUコアとなるように設定調整お願いします。</t>
    <phoneticPr fontId="1"/>
  </si>
  <si>
    <t>端末1台あたりの目安として、操作ログ：非圧縮時1MB/日または圧縮時0.5MB/日、画面操作録画：20MB/時間　となります。
保存期間、端末台数に応じて必要なHDD容量を計算してください。
※操作ログの目安値(1MB/日 もしくは 0.5MB/日）には、送信メールログ、クリップボードログを含みません。あらかじめ予測容量を入力ください。
※弊社のログバックアップ機能を利用して、障害時用リストアデータの保存や、ログの長期保管を行う場合、下記のログ保管容量に応じた
　 バックアップ領域を別途ご用意ください。</t>
    <rPh sb="0" eb="2">
      <t>タンマツ</t>
    </rPh>
    <rPh sb="19" eb="20">
      <t>ヒ</t>
    </rPh>
    <rPh sb="20" eb="22">
      <t>アッシュク</t>
    </rPh>
    <rPh sb="22" eb="23">
      <t>ジ</t>
    </rPh>
    <rPh sb="31" eb="33">
      <t>アッシュク</t>
    </rPh>
    <rPh sb="33" eb="34">
      <t>ジ</t>
    </rPh>
    <rPh sb="40" eb="41">
      <t>ニチ</t>
    </rPh>
    <rPh sb="69" eb="71">
      <t>タンマツ</t>
    </rPh>
    <rPh sb="74" eb="75">
      <t>オウ</t>
    </rPh>
    <rPh sb="104" eb="105">
      <t>アタイ</t>
    </rPh>
    <rPh sb="123" eb="124">
      <t>ニチ</t>
    </rPh>
    <rPh sb="128" eb="130">
      <t>ソウシン</t>
    </rPh>
    <rPh sb="146" eb="147">
      <t>フク</t>
    </rPh>
    <rPh sb="157" eb="159">
      <t>ヨソク</t>
    </rPh>
    <rPh sb="159" eb="161">
      <t>ヨウリョウ</t>
    </rPh>
    <rPh sb="162" eb="164">
      <t>ニュウリョク</t>
    </rPh>
    <rPh sb="171" eb="173">
      <t>ヘイシャ</t>
    </rPh>
    <rPh sb="202" eb="204">
      <t>ホゾン</t>
    </rPh>
    <phoneticPr fontId="1"/>
  </si>
  <si>
    <t>SKYSEA Client View 導入前チェックシート(Ver.16.31向け)</t>
    <rPh sb="19" eb="21">
      <t>ドウニュウ</t>
    </rPh>
    <rPh sb="21" eb="22">
      <t>マエ</t>
    </rPh>
    <rPh sb="39" eb="40">
      <t>ム</t>
    </rPh>
    <phoneticPr fontId="1"/>
  </si>
  <si>
    <t>SMTP接続による送信メールで取得できるのは、以下の条件となります。
利用クライアントが、Microsoft Outlook 2003 / 2007 / 2010 / 2013 / 2016 / 2019、 Microsoft Outlook Express 6、 Windowsメール、 Becky! Internet Mail Ver.2.75.04、Mozilla Thunderbird 32bit版 2 / 3.0 / 3.1 / 5.0 / 6.0 / 7.0 / 8.0 / 9.0 / 10.0 / 11.0 / 12.0 / 13.0 / 14.0 / 15.0 / 16.0 / 17.0 / 24.0 / 31.0 / 38.0 / 45.0 / 52.6 / 60.3 / 60.5.3 / 60.6.1 / 60.7.2 / 68.2 / 68.3 / 68.6.0 / 68.9 / 68.10 / 78.0 / 78.2 / 78.31 / 78.5.1 / 78.9.1 / 78.10.1 / 78.11
Mozilla Thunderbird 64bit版 68.4.2 / 68.6.0 / 78.0 / 78.2 / 78.31 / 78.5.1 / 78.9.1 / 78.10.1 / 78.11、Windows Live メール、 メール（Windows 8 / Windows 8.1 / Windows 10の標準Windowsストアアプリ）であること。
Mac端末 の場合、Mail（Mac OS Xの標準アプリ）であること。
暗号化されていないSMTPによりメール送信が行われていること。
SMTP over SSL / TLS、もしくはExchange接続による送信メールで取得できるのは、以下の条件となります。 
利用クライアントが、Microsoft Outlook 2003 / 2007 / 2010 / 2013 / 2016 / 2019であること。</t>
    <phoneticPr fontId="1"/>
  </si>
  <si>
    <t>SKYSEA Client Viewをインストールする端末は以下のとおりです。
Windows 2000 Server , Windows Server 2003 , Windows Server 2008 , Windows Server 2012 , Windows Server 2016
Windows Server 2019
Windows 2000 Professional, Windows XP, Windows Vista, Windows 7, Windows 8, Windows 8.1, Windows 10
※EditionおよびServicePackの詳細な対応状況は、https://www.skyseaclientview.net/ver16/technicalsheet/
にて公開されている「OS対応表」をご参照ください。
※Windows 10でSKYSEA Client Viewを利用される場合は、Semi-Annual Channel 設定にてご利用することを推奨しております。
　ただし、Ver.16.31においては下記のバージョンまでの動作対応となり、
　次期以降の大型アップデートにつきましては、SKYSEA Client Viewの後継バージョンでの対応となります。
    　　対応バージョン：May 2021 Update(バージョン：21H1)
Mac OS X 10.4以降,Red Hat Linux 4以降,Ubuntu 18.04 LTS / 20.04 LTS
※Mac、Linuxは端末機のみ利用可能です。また、Windowsとは利用できる機能が異なります。</t>
    <phoneticPr fontId="1"/>
  </si>
  <si>
    <t>2021/7/12 Ver.16.31版</t>
    <phoneticPr fontId="1"/>
  </si>
  <si>
    <r>
      <t>ログ取得の対象ブラウザが下記であること。
Windows端末 の場合、Internet Explorer 5.5 SP2 / 6 / 7 / 8 / 9 / 10 / 11、Microsoft Edge (EdgeHTML版) 20.10240 / 25.10586 / 38.14393 / 39.15002 / 40.15025 / 40.15063 / 41.16299.15 / 42.17134.1.0 / 44.17763.1.0 / 44.18356.1.0 / 44.18362.1.0 / 44.18362.387.0 / 44.18362.449.0 / 44.19041.0.0 / 44.19041.1.0 / 44.19041.423.0、Microsoft Edge (Chromium版)  91.0.864.37まで、Google Chrome 91.0.4472.77まで、Mozilla Firefox 3.0 / 3.5 / 3.6 / 4.0 / 5.0 / 6.0 / 7.0 / 8.0 / 9.0 / 10.0 / 11.0 / 12.0 / 13.0 / 14.0 / 15.0 / 16.0 / 17.0 / 18.0 / 19.0 / 20.0 / 21.0 / 22.0 / 23.0 / 24.0 / 25.0 / 26.0 / 27.0 / 28.0 / 29.0 / 30.0 / 31.0 / 32.0 / 33.0 / 34.0 / 35.0 / 36.0 / 37.0 / 38.0 / 39.0 / 40.0 / 41.0 / 42.0 / 43.0 / 44.0 / 45.0 / 46.0 / 47.0 / 48.0 / 49.0 / 50.0 / 51.0 / 52.0 / 53.0 / 54.0 / 55.0 / 56.0 Firefox Quantum 57.0 / 58.0 / 59.0 / 60.0 / 61.0 / 62.0 / 63.0 / 64.0 / 65.0 / 66.0 / 67.0 / 68.0 / 69.0 / 70.0 / 71.0 / 72.0 / 73.0 / 74.0 / 75.0 / 76.0 / 77.0 / 78.0 / 79.0 / 80.0 / 81.0 / 82.0 / 83.0 / 84.0 / 85.0 / 86.0 / 87.0 / 88.0 / 89.0
Mac端末 の場合、Safari 5.1 / 6.0 / 6.1 / 6.2 / 7.0 / 7.1 / 8.0 / 9.0 / 10.0 / 11.0 / 12.0 / 13.0 / 13.1.1 / 13.1.2 / 14.0 / 14.0.1 / 14.0.2 / 14.0.3 / 14.1.1</t>
    </r>
    <r>
      <rPr>
        <sz val="8"/>
        <color rgb="FFFF0000"/>
        <rFont val="ＭＳ Ｐゴシック"/>
        <family val="3"/>
        <charset val="128"/>
      </rPr>
      <t xml:space="preserve"> </t>
    </r>
    <r>
      <rPr>
        <sz val="8"/>
        <rFont val="ＭＳ Ｐゴシック"/>
        <family val="3"/>
        <charset val="128"/>
      </rPr>
      <t>、Google Chrome 91.0.4472.77まで</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</si>
</sst>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34" x14ac:knownFonts="1">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b/>
      <sz val="8"/>
      <name val="ＭＳ Ｐゴシック"/>
      <family val="3"/>
      <charset val="128"/>
    </font>
    <font>
      <sz val="8"/>
      <color indexed="9"/>
      <name val="ＭＳ Ｐゴシック"/>
      <family val="3"/>
      <charset val="128"/>
    </font>
    <font>
      <b/>
      <sz val="9"/>
      <name val="ＭＳ Ｐゴシック"/>
      <family val="3"/>
      <charset val="128"/>
    </font>
    <font>
      <sz val="7.5"/>
      <name val="ＭＳ Ｐゴシック"/>
      <family val="3"/>
      <charset val="128"/>
    </font>
    <font>
      <b/>
      <sz val="12"/>
      <name val="ＭＳ Ｐゴシック"/>
      <family val="3"/>
      <charset val="128"/>
    </font>
    <font>
      <sz val="8"/>
      <color rgb="FFFF0000"/>
      <name val="ＭＳ Ｐゴシック"/>
      <family val="3"/>
      <charset val="128"/>
    </font>
    <font>
      <sz val="8"/>
      <color theme="0"/>
      <name val="ＭＳ Ｐゴシック"/>
      <family val="3"/>
      <charset val="128"/>
    </font>
    <font>
      <sz val="8"/>
      <color rgb="FF7030A0"/>
      <name val="ＭＳ Ｐゴシック"/>
      <family val="3"/>
      <charset val="128"/>
    </font>
    <font>
      <sz val="10"/>
      <color theme="0"/>
      <name val="ＭＳ Ｐゴシック"/>
      <family val="3"/>
      <charset val="128"/>
    </font>
    <font>
      <b/>
      <sz val="8"/>
      <color rgb="FFFF0000"/>
      <name val="ＭＳ Ｐゴシック"/>
      <family val="3"/>
      <charset val="128"/>
    </font>
    <font>
      <sz val="11"/>
      <color theme="0"/>
      <name val="ＭＳ Ｐゴシック"/>
      <family val="3"/>
      <charset val="128"/>
    </font>
    <font>
      <b/>
      <sz val="16"/>
      <color theme="0"/>
      <name val="ＭＳ Ｐゴシック"/>
      <family val="3"/>
      <charset val="128"/>
    </font>
    <font>
      <sz val="16"/>
      <color theme="0"/>
      <name val="ＭＳ Ｐゴシック"/>
      <family val="3"/>
      <charset val="128"/>
    </font>
    <font>
      <b/>
      <sz val="10"/>
      <color theme="1"/>
      <name val="ＭＳ Ｐゴシック"/>
      <family val="3"/>
      <charset val="128"/>
    </font>
    <font>
      <b/>
      <sz val="8"/>
      <color theme="1"/>
      <name val="ＭＳ Ｐゴシック"/>
      <family val="3"/>
      <charset val="128"/>
    </font>
    <font>
      <sz val="8"/>
      <color theme="1"/>
      <name val="ＭＳ Ｐゴシック"/>
      <family val="3"/>
      <charset val="128"/>
    </font>
    <font>
      <sz val="11"/>
      <color theme="1"/>
      <name val="ＭＳ Ｐゴシック"/>
      <family val="3"/>
      <charset val="128"/>
    </font>
    <font>
      <sz val="11"/>
      <color rgb="FFFF0000"/>
      <name val="ＭＳ Ｐゴシック"/>
      <family val="3"/>
      <charset val="128"/>
    </font>
    <font>
      <sz val="8"/>
      <name val="ＭＳ Ｐゴシック"/>
      <family val="3"/>
      <charset val="128"/>
      <scheme val="minor"/>
    </font>
    <font>
      <sz val="8"/>
      <color rgb="FF00B0F0"/>
      <name val="ＭＳ Ｐゴシック"/>
      <family val="3"/>
      <charset val="128"/>
      <scheme val="minor"/>
    </font>
    <font>
      <sz val="10"/>
      <color theme="1"/>
      <name val="ＭＳ Ｐゴシック"/>
      <family val="3"/>
      <charset val="128"/>
    </font>
    <font>
      <sz val="8"/>
      <color rgb="FF00B0F0"/>
      <name val="ＭＳ Ｐゴシック"/>
      <family val="3"/>
      <charset val="128"/>
      <scheme val="major"/>
    </font>
    <font>
      <sz val="8"/>
      <name val="ＭＳ Ｐゴシック"/>
      <family val="3"/>
      <charset val="128"/>
      <scheme val="major"/>
    </font>
    <font>
      <sz val="8"/>
      <color theme="0"/>
      <name val="ＭＳ Ｐゴシック"/>
      <family val="3"/>
      <charset val="128"/>
      <scheme val="minor"/>
    </font>
    <font>
      <sz val="6"/>
      <color theme="0"/>
      <name val="ＭＳ Ｐゴシック"/>
      <family val="3"/>
      <charset val="128"/>
    </font>
    <font>
      <sz val="8"/>
      <color rgb="FFFF0000"/>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theme="0"/>
        <bgColor theme="0"/>
      </patternFill>
    </fill>
    <fill>
      <patternFill patternType="solid">
        <fgColor rgb="FFFFFF99"/>
        <bgColor indexed="64"/>
      </patternFill>
    </fill>
  </fills>
  <borders count="40">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top style="thin">
        <color indexed="64"/>
      </top>
      <bottom/>
      <diagonal/>
    </border>
    <border>
      <left/>
      <right/>
      <top/>
      <bottom style="hair">
        <color indexed="64"/>
      </bottom>
      <diagonal/>
    </border>
    <border>
      <left style="hair">
        <color indexed="64"/>
      </left>
      <right style="hair">
        <color indexed="64"/>
      </right>
      <top/>
      <bottom/>
      <diagonal/>
    </border>
    <border>
      <left/>
      <right/>
      <top style="hair">
        <color indexed="64"/>
      </top>
      <bottom/>
      <diagonal/>
    </border>
    <border>
      <left/>
      <right style="hair">
        <color indexed="64"/>
      </right>
      <top/>
      <bottom/>
      <diagonal/>
    </border>
    <border>
      <left style="thin">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485">
    <xf numFmtId="0" fontId="0" fillId="0" borderId="0" xfId="0">
      <alignment vertical="center"/>
    </xf>
    <xf numFmtId="0" fontId="0" fillId="2" borderId="0" xfId="0" applyFill="1" applyProtection="1">
      <alignment vertical="center"/>
      <protection hidden="1"/>
    </xf>
    <xf numFmtId="0" fontId="0" fillId="2" borderId="0" xfId="0" applyFill="1" applyAlignment="1" applyProtection="1">
      <alignment horizontal="right" vertical="center"/>
      <protection hidden="1"/>
    </xf>
    <xf numFmtId="0" fontId="3" fillId="2" borderId="0" xfId="0" applyFont="1" applyFill="1" applyProtection="1">
      <alignment vertical="center"/>
      <protection hidden="1"/>
    </xf>
    <xf numFmtId="0" fontId="2" fillId="2" borderId="0" xfId="0" applyFont="1" applyFill="1" applyProtection="1">
      <alignment vertical="center"/>
      <protection hidden="1"/>
    </xf>
    <xf numFmtId="0" fontId="0" fillId="2" borderId="0" xfId="0" applyFill="1" applyBorder="1" applyAlignment="1" applyProtection="1">
      <alignment horizontal="center" vertical="center"/>
      <protection hidden="1"/>
    </xf>
    <xf numFmtId="0" fontId="6" fillId="2" borderId="0" xfId="0" applyFont="1" applyFill="1" applyBorder="1" applyAlignment="1" applyProtection="1">
      <alignment horizontal="center" vertical="center"/>
      <protection hidden="1"/>
    </xf>
    <xf numFmtId="0" fontId="3" fillId="2" borderId="0" xfId="0" applyFont="1" applyFill="1" applyBorder="1" applyAlignment="1" applyProtection="1">
      <alignment vertical="center"/>
      <protection hidden="1"/>
    </xf>
    <xf numFmtId="0" fontId="6" fillId="2" borderId="0" xfId="0" applyFont="1" applyFill="1" applyBorder="1" applyAlignment="1" applyProtection="1">
      <alignment vertical="center"/>
      <protection hidden="1"/>
    </xf>
    <xf numFmtId="0" fontId="6" fillId="2" borderId="1" xfId="0" applyFont="1" applyFill="1" applyBorder="1" applyAlignment="1" applyProtection="1">
      <alignment vertical="center"/>
      <protection hidden="1"/>
    </xf>
    <xf numFmtId="0" fontId="0" fillId="2" borderId="2" xfId="0" applyFill="1" applyBorder="1" applyAlignment="1" applyProtection="1">
      <alignment vertical="center"/>
      <protection hidden="1"/>
    </xf>
    <xf numFmtId="0" fontId="0" fillId="2" borderId="1" xfId="0" applyFill="1" applyBorder="1" applyAlignment="1" applyProtection="1">
      <alignment vertical="center"/>
      <protection hidden="1"/>
    </xf>
    <xf numFmtId="0" fontId="6" fillId="2" borderId="2" xfId="0" applyFont="1"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0" xfId="0" applyFill="1" applyBorder="1" applyAlignment="1" applyProtection="1">
      <alignment vertical="center"/>
      <protection hidden="1"/>
    </xf>
    <xf numFmtId="0" fontId="6" fillId="2" borderId="4" xfId="0" applyFont="1" applyFill="1" applyBorder="1" applyAlignment="1" applyProtection="1">
      <alignment vertical="center"/>
      <protection hidden="1"/>
    </xf>
    <xf numFmtId="0" fontId="6" fillId="2" borderId="0" xfId="0" applyFont="1" applyFill="1" applyProtection="1">
      <alignment vertical="center"/>
      <protection hidden="1"/>
    </xf>
    <xf numFmtId="0" fontId="5" fillId="2" borderId="4" xfId="0" applyFont="1" applyFill="1" applyBorder="1" applyAlignment="1" applyProtection="1">
      <alignment horizontal="left" vertical="center"/>
      <protection hidden="1"/>
    </xf>
    <xf numFmtId="0" fontId="7" fillId="2" borderId="0" xfId="0" applyFont="1" applyFill="1" applyBorder="1" applyAlignment="1" applyProtection="1">
      <alignment horizontal="right" vertical="center"/>
      <protection hidden="1"/>
    </xf>
    <xf numFmtId="0" fontId="4" fillId="2" borderId="0" xfId="0" applyFont="1" applyFill="1" applyBorder="1" applyAlignment="1" applyProtection="1">
      <alignment horizontal="left" vertical="center"/>
      <protection hidden="1"/>
    </xf>
    <xf numFmtId="0" fontId="6" fillId="2" borderId="5" xfId="0" applyFont="1" applyFill="1" applyBorder="1" applyAlignment="1" applyProtection="1">
      <alignment horizontal="right" vertical="center"/>
      <protection hidden="1"/>
    </xf>
    <xf numFmtId="0" fontId="5" fillId="2" borderId="0" xfId="0" applyFont="1" applyFill="1" applyBorder="1" applyAlignment="1" applyProtection="1">
      <alignment horizontal="left" vertical="center"/>
      <protection hidden="1"/>
    </xf>
    <xf numFmtId="0" fontId="6" fillId="2" borderId="0" xfId="0" applyFont="1" applyFill="1" applyBorder="1" applyAlignment="1" applyProtection="1">
      <alignment horizontal="right"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vertical="center"/>
      <protection hidden="1"/>
    </xf>
    <xf numFmtId="0" fontId="5" fillId="2" borderId="7" xfId="0" applyFont="1" applyFill="1" applyBorder="1" applyAlignment="1" applyProtection="1">
      <alignment horizontal="left" vertical="center"/>
      <protection hidden="1"/>
    </xf>
    <xf numFmtId="0" fontId="0" fillId="2" borderId="0" xfId="0" applyFill="1" applyBorder="1" applyProtection="1">
      <alignment vertical="center"/>
      <protection hidden="1"/>
    </xf>
    <xf numFmtId="0" fontId="5" fillId="2" borderId="0" xfId="0" applyFont="1" applyFill="1" applyProtection="1">
      <alignment vertical="center"/>
      <protection hidden="1"/>
    </xf>
    <xf numFmtId="0" fontId="10" fillId="2" borderId="2" xfId="0" applyFont="1" applyFill="1" applyBorder="1" applyProtection="1">
      <alignment vertical="center"/>
      <protection hidden="1"/>
    </xf>
    <xf numFmtId="0" fontId="10" fillId="2" borderId="0" xfId="0" applyFont="1" applyFill="1" applyBorder="1" applyProtection="1">
      <alignment vertical="center"/>
      <protection hidden="1"/>
    </xf>
    <xf numFmtId="0" fontId="5" fillId="2" borderId="0" xfId="0" applyFont="1" applyFill="1" applyBorder="1" applyProtection="1">
      <alignment vertical="center"/>
      <protection hidden="1"/>
    </xf>
    <xf numFmtId="0" fontId="6" fillId="2" borderId="8" xfId="0" applyFont="1" applyFill="1" applyBorder="1" applyAlignment="1" applyProtection="1">
      <alignment horizontal="left" vertical="center" wrapText="1"/>
      <protection hidden="1"/>
    </xf>
    <xf numFmtId="0" fontId="2" fillId="2" borderId="2" xfId="0" applyFont="1" applyFill="1" applyBorder="1" applyProtection="1">
      <alignment vertical="center"/>
      <protection hidden="1"/>
    </xf>
    <xf numFmtId="0" fontId="2" fillId="2" borderId="0" xfId="0" applyFont="1" applyFill="1" applyBorder="1" applyProtection="1">
      <alignment vertical="center"/>
      <protection hidden="1"/>
    </xf>
    <xf numFmtId="0" fontId="6" fillId="2" borderId="0" xfId="0" applyFont="1" applyFill="1" applyBorder="1" applyAlignment="1" applyProtection="1">
      <alignment horizontal="left" vertical="center"/>
      <protection hidden="1"/>
    </xf>
    <xf numFmtId="0" fontId="0" fillId="2" borderId="8" xfId="0" applyFill="1" applyBorder="1" applyAlignment="1" applyProtection="1">
      <alignment horizontal="left" vertical="center"/>
      <protection hidden="1"/>
    </xf>
    <xf numFmtId="0" fontId="0" fillId="2" borderId="8" xfId="0" applyFill="1" applyBorder="1" applyAlignment="1" applyProtection="1">
      <alignment vertical="center"/>
      <protection hidden="1"/>
    </xf>
    <xf numFmtId="0" fontId="3" fillId="2" borderId="0" xfId="0" applyFont="1" applyFill="1" applyBorder="1" applyProtection="1">
      <alignment vertical="center"/>
      <protection hidden="1"/>
    </xf>
    <xf numFmtId="0" fontId="6" fillId="2" borderId="0" xfId="0" applyFont="1" applyFill="1" applyBorder="1" applyAlignment="1" applyProtection="1">
      <protection hidden="1"/>
    </xf>
    <xf numFmtId="0" fontId="5" fillId="2" borderId="0" xfId="0" applyFont="1" applyFill="1" applyBorder="1" applyAlignment="1" applyProtection="1">
      <alignment horizontal="left" vertical="center" wrapText="1"/>
      <protection hidden="1"/>
    </xf>
    <xf numFmtId="0" fontId="0" fillId="2" borderId="0" xfId="0" applyFill="1" applyBorder="1" applyAlignment="1" applyProtection="1">
      <alignment horizontal="left" vertical="center"/>
      <protection hidden="1"/>
    </xf>
    <xf numFmtId="0" fontId="0" fillId="2" borderId="0" xfId="0" applyFill="1" applyProtection="1">
      <alignment vertical="center"/>
      <protection locked="0" hidden="1"/>
    </xf>
    <xf numFmtId="0" fontId="5" fillId="2" borderId="2" xfId="0" applyFont="1" applyFill="1" applyBorder="1" applyAlignment="1" applyProtection="1">
      <alignment horizontal="center" vertical="center" wrapText="1"/>
      <protection hidden="1"/>
    </xf>
    <xf numFmtId="0" fontId="5" fillId="2" borderId="2"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wrapText="1"/>
      <protection hidden="1"/>
    </xf>
    <xf numFmtId="0" fontId="6" fillId="2" borderId="0" xfId="0" applyFont="1" applyFill="1" applyBorder="1" applyAlignment="1" applyProtection="1">
      <alignment vertical="center" wrapText="1"/>
      <protection hidden="1"/>
    </xf>
    <xf numFmtId="0" fontId="5" fillId="2" borderId="0" xfId="0" applyFont="1" applyFill="1" applyBorder="1" applyAlignment="1" applyProtection="1">
      <alignment vertical="center"/>
      <protection hidden="1"/>
    </xf>
    <xf numFmtId="0" fontId="6" fillId="2" borderId="8" xfId="0" applyFont="1" applyFill="1" applyBorder="1" applyAlignment="1" applyProtection="1">
      <alignment horizontal="center" vertical="center" wrapText="1"/>
      <protection hidden="1"/>
    </xf>
    <xf numFmtId="0" fontId="5" fillId="2" borderId="4" xfId="0" applyFont="1" applyFill="1" applyBorder="1" applyAlignment="1" applyProtection="1">
      <alignment vertical="center"/>
      <protection hidden="1"/>
    </xf>
    <xf numFmtId="0" fontId="5" fillId="2" borderId="0"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wrapText="1"/>
      <protection hidden="1"/>
    </xf>
    <xf numFmtId="0" fontId="13" fillId="2" borderId="0" xfId="0" applyFont="1" applyFill="1" applyBorder="1" applyAlignment="1" applyProtection="1">
      <protection hidden="1"/>
    </xf>
    <xf numFmtId="0" fontId="0" fillId="2" borderId="0" xfId="0" applyFont="1" applyFill="1" applyProtection="1">
      <alignment vertical="center"/>
      <protection hidden="1"/>
    </xf>
    <xf numFmtId="0" fontId="0" fillId="2" borderId="0" xfId="0" applyFont="1" applyFill="1" applyBorder="1" applyAlignment="1" applyProtection="1">
      <alignment horizontal="center" vertical="center"/>
      <protection hidden="1"/>
    </xf>
    <xf numFmtId="0" fontId="0" fillId="2" borderId="2" xfId="0" applyFont="1" applyFill="1" applyBorder="1" applyAlignment="1" applyProtection="1">
      <alignment vertical="center"/>
      <protection hidden="1"/>
    </xf>
    <xf numFmtId="0" fontId="0" fillId="0" borderId="0" xfId="0" applyFill="1" applyProtection="1">
      <alignment vertical="center"/>
      <protection hidden="1"/>
    </xf>
    <xf numFmtId="0" fontId="0" fillId="5" borderId="0" xfId="0" applyFill="1" applyProtection="1">
      <alignment vertical="center"/>
      <protection hidden="1"/>
    </xf>
    <xf numFmtId="0" fontId="15" fillId="2" borderId="0" xfId="0" applyFont="1" applyFill="1" applyBorder="1" applyAlignment="1" applyProtection="1">
      <alignment vertical="center" wrapText="1"/>
      <protection hidden="1"/>
    </xf>
    <xf numFmtId="0" fontId="6" fillId="6" borderId="0" xfId="0" applyFont="1" applyFill="1" applyBorder="1" applyAlignment="1" applyProtection="1">
      <alignment horizontal="center" vertical="center"/>
      <protection locked="0" hidden="1"/>
    </xf>
    <xf numFmtId="0" fontId="6" fillId="2" borderId="5" xfId="0" applyFont="1" applyFill="1" applyBorder="1" applyAlignment="1" applyProtection="1">
      <alignment horizontal="right" vertical="top"/>
      <protection hidden="1"/>
    </xf>
    <xf numFmtId="0" fontId="0" fillId="2" borderId="0" xfId="0" applyFill="1" applyBorder="1" applyAlignment="1" applyProtection="1">
      <alignment vertical="top"/>
      <protection hidden="1"/>
    </xf>
    <xf numFmtId="0" fontId="4" fillId="2" borderId="0" xfId="0" applyFont="1" applyFill="1" applyBorder="1" applyAlignment="1" applyProtection="1">
      <alignment horizontal="left" vertical="top"/>
      <protection hidden="1"/>
    </xf>
    <xf numFmtId="0" fontId="6" fillId="2" borderId="0" xfId="0" applyFont="1" applyFill="1" applyBorder="1" applyAlignment="1" applyProtection="1">
      <alignment horizontal="right" vertical="top"/>
      <protection hidden="1"/>
    </xf>
    <xf numFmtId="0" fontId="0" fillId="5" borderId="0" xfId="0" applyFill="1" applyBorder="1" applyAlignment="1" applyProtection="1">
      <alignment vertical="center"/>
      <protection hidden="1"/>
    </xf>
    <xf numFmtId="0" fontId="0" fillId="5" borderId="0" xfId="0" applyFont="1" applyFill="1" applyBorder="1" applyAlignment="1" applyProtection="1">
      <alignment horizontal="center" vertical="center"/>
      <protection hidden="1"/>
    </xf>
    <xf numFmtId="0" fontId="0" fillId="5" borderId="0" xfId="0" applyFill="1" applyBorder="1" applyAlignment="1">
      <alignment horizontal="center" vertical="center"/>
    </xf>
    <xf numFmtId="0" fontId="8" fillId="0" borderId="0" xfId="0" applyFont="1" applyFill="1" applyProtection="1">
      <alignment vertical="center"/>
      <protection hidden="1"/>
    </xf>
    <xf numFmtId="0" fontId="3" fillId="5" borderId="6" xfId="0" applyFont="1" applyFill="1" applyBorder="1" applyProtection="1">
      <alignment vertical="center"/>
      <protection hidden="1"/>
    </xf>
    <xf numFmtId="0" fontId="2" fillId="5" borderId="6" xfId="0" applyFont="1" applyFill="1" applyBorder="1" applyProtection="1">
      <alignment vertical="center"/>
      <protection hidden="1"/>
    </xf>
    <xf numFmtId="0" fontId="0" fillId="5" borderId="6" xfId="0" applyFill="1" applyBorder="1" applyProtection="1">
      <alignment vertical="center"/>
      <protection hidden="1"/>
    </xf>
    <xf numFmtId="0" fontId="6" fillId="5" borderId="0" xfId="0" applyFont="1" applyFill="1" applyBorder="1" applyAlignment="1" applyProtection="1">
      <protection hidden="1"/>
    </xf>
    <xf numFmtId="0" fontId="6" fillId="5" borderId="6" xfId="0" applyFont="1" applyFill="1" applyBorder="1" applyAlignment="1" applyProtection="1">
      <alignment vertical="center"/>
      <protection hidden="1"/>
    </xf>
    <xf numFmtId="0" fontId="6" fillId="5" borderId="0" xfId="0" applyFont="1" applyFill="1" applyProtection="1">
      <alignment vertical="center"/>
      <protection hidden="1"/>
    </xf>
    <xf numFmtId="0" fontId="0" fillId="5" borderId="0" xfId="0" applyFont="1" applyFill="1" applyProtection="1">
      <alignment vertical="center"/>
      <protection hidden="1"/>
    </xf>
    <xf numFmtId="0" fontId="17" fillId="2" borderId="0" xfId="0" applyFont="1" applyFill="1" applyBorder="1" applyAlignment="1" applyProtection="1">
      <alignment vertical="center"/>
      <protection hidden="1"/>
    </xf>
    <xf numFmtId="0" fontId="17" fillId="5" borderId="0" xfId="0" applyFont="1" applyFill="1" applyBorder="1" applyAlignment="1" applyProtection="1">
      <alignment vertical="center"/>
      <protection hidden="1"/>
    </xf>
    <xf numFmtId="0" fontId="7" fillId="2" borderId="0" xfId="0" applyFont="1" applyFill="1" applyBorder="1" applyAlignment="1" applyProtection="1">
      <alignment horizontal="center" vertical="center"/>
      <protection hidden="1"/>
    </xf>
    <xf numFmtId="0" fontId="12" fillId="5" borderId="6" xfId="0" applyFont="1" applyFill="1" applyBorder="1" applyProtection="1">
      <alignment vertical="center"/>
      <protection hidden="1"/>
    </xf>
    <xf numFmtId="0" fontId="12" fillId="5" borderId="3" xfId="0" applyFont="1" applyFill="1" applyBorder="1" applyAlignment="1">
      <alignment vertical="center"/>
    </xf>
    <xf numFmtId="0" fontId="18" fillId="5" borderId="6" xfId="0" applyFont="1" applyFill="1" applyBorder="1" applyAlignment="1" applyProtection="1">
      <alignment vertical="center" wrapText="1"/>
      <protection hidden="1"/>
    </xf>
    <xf numFmtId="0" fontId="6" fillId="5" borderId="0" xfId="0" applyFont="1" applyFill="1" applyBorder="1" applyAlignment="1" applyProtection="1">
      <alignment horizontal="left" vertical="center" wrapText="1"/>
      <protection hidden="1"/>
    </xf>
    <xf numFmtId="0" fontId="0" fillId="5" borderId="0" xfId="0" applyFill="1" applyBorder="1" applyAlignment="1" applyProtection="1">
      <alignment horizontal="center" vertical="center"/>
      <protection hidden="1"/>
    </xf>
    <xf numFmtId="0" fontId="6" fillId="5" borderId="0" xfId="0" applyFont="1" applyFill="1" applyBorder="1" applyAlignment="1" applyProtection="1">
      <alignment horizontal="center" vertical="center"/>
      <protection hidden="1"/>
    </xf>
    <xf numFmtId="0" fontId="12" fillId="5" borderId="6" xfId="0" applyFont="1" applyFill="1" applyBorder="1" applyAlignment="1" applyProtection="1">
      <alignment vertical="center"/>
      <protection hidden="1"/>
    </xf>
    <xf numFmtId="0" fontId="2" fillId="5" borderId="6" xfId="0" applyFont="1" applyFill="1" applyBorder="1" applyAlignment="1" applyProtection="1">
      <alignment vertical="center"/>
      <protection hidden="1"/>
    </xf>
    <xf numFmtId="0" fontId="3" fillId="5" borderId="6" xfId="0" applyFont="1" applyFill="1" applyBorder="1" applyAlignment="1" applyProtection="1">
      <alignment vertical="center"/>
      <protection hidden="1"/>
    </xf>
    <xf numFmtId="0" fontId="0" fillId="5" borderId="6" xfId="0" applyFill="1" applyBorder="1" applyAlignment="1" applyProtection="1">
      <alignment vertical="center"/>
      <protection hidden="1"/>
    </xf>
    <xf numFmtId="0" fontId="0" fillId="2" borderId="0" xfId="0" applyFill="1" applyAlignment="1" applyProtection="1">
      <alignment vertical="center"/>
      <protection hidden="1"/>
    </xf>
    <xf numFmtId="0" fontId="6" fillId="0" borderId="1" xfId="0" applyFont="1" applyFill="1" applyBorder="1" applyAlignment="1" applyProtection="1">
      <alignment vertical="center"/>
      <protection hidden="1"/>
    </xf>
    <xf numFmtId="0" fontId="21" fillId="0" borderId="0" xfId="0" applyFont="1" applyFill="1" applyProtection="1">
      <alignment vertical="center"/>
      <protection hidden="1"/>
    </xf>
    <xf numFmtId="0" fontId="21" fillId="2" borderId="0" xfId="0" applyFont="1" applyFill="1" applyBorder="1" applyAlignment="1" applyProtection="1">
      <alignment vertical="center"/>
      <protection hidden="1"/>
    </xf>
    <xf numFmtId="0" fontId="21" fillId="2" borderId="0" xfId="0" applyFont="1" applyFill="1" applyProtection="1">
      <alignment vertical="center"/>
      <protection hidden="1"/>
    </xf>
    <xf numFmtId="0" fontId="23" fillId="5" borderId="0" xfId="0" applyFont="1" applyFill="1" applyProtection="1">
      <alignment vertical="center"/>
      <protection hidden="1"/>
    </xf>
    <xf numFmtId="0" fontId="23" fillId="2" borderId="0" xfId="0" applyFont="1" applyFill="1" applyProtection="1">
      <alignment vertical="center"/>
      <protection hidden="1"/>
    </xf>
    <xf numFmtId="0" fontId="0" fillId="5" borderId="2" xfId="0" applyFill="1" applyBorder="1" applyAlignment="1" applyProtection="1">
      <alignment vertical="center"/>
      <protection hidden="1"/>
    </xf>
    <xf numFmtId="0" fontId="0" fillId="5" borderId="3" xfId="0" applyFill="1" applyBorder="1" applyAlignment="1" applyProtection="1">
      <alignment vertical="center"/>
      <protection hidden="1"/>
    </xf>
    <xf numFmtId="0" fontId="25" fillId="5" borderId="2" xfId="0" applyFont="1" applyFill="1" applyBorder="1" applyAlignment="1" applyProtection="1">
      <alignment vertical="center"/>
      <protection hidden="1"/>
    </xf>
    <xf numFmtId="0" fontId="6" fillId="5" borderId="2" xfId="0" applyFont="1" applyFill="1" applyBorder="1" applyAlignment="1" applyProtection="1">
      <alignment vertical="center"/>
      <protection hidden="1"/>
    </xf>
    <xf numFmtId="0" fontId="6" fillId="5" borderId="3" xfId="0" applyFont="1" applyFill="1" applyBorder="1" applyAlignment="1" applyProtection="1">
      <alignment vertical="center"/>
      <protection hidden="1"/>
    </xf>
    <xf numFmtId="0" fontId="26" fillId="2" borderId="0" xfId="0" applyFont="1" applyFill="1" applyProtection="1">
      <alignment vertical="center"/>
      <protection hidden="1"/>
    </xf>
    <xf numFmtId="0" fontId="26" fillId="2" borderId="0" xfId="0" applyFont="1" applyFill="1" applyBorder="1" applyProtection="1">
      <alignment vertical="center"/>
      <protection hidden="1"/>
    </xf>
    <xf numFmtId="0" fontId="26" fillId="2" borderId="0" xfId="0" applyFont="1" applyFill="1" applyAlignment="1" applyProtection="1">
      <alignment vertical="center"/>
      <protection hidden="1"/>
    </xf>
    <xf numFmtId="0" fontId="27" fillId="2" borderId="0" xfId="0" applyFont="1" applyFill="1" applyProtection="1">
      <alignment vertical="center"/>
      <protection hidden="1"/>
    </xf>
    <xf numFmtId="0" fontId="5" fillId="2" borderId="4" xfId="0" applyFont="1" applyFill="1" applyBorder="1" applyAlignment="1" applyProtection="1">
      <alignment vertical="center" wrapText="1"/>
      <protection hidden="1"/>
    </xf>
    <xf numFmtId="0" fontId="5" fillId="2" borderId="0" xfId="0" applyFont="1" applyFill="1" applyBorder="1" applyAlignment="1" applyProtection="1">
      <alignment vertical="center" wrapText="1"/>
      <protection hidden="1"/>
    </xf>
    <xf numFmtId="0" fontId="29" fillId="5" borderId="0" xfId="0" applyFont="1" applyFill="1" applyBorder="1">
      <alignment vertical="center"/>
    </xf>
    <xf numFmtId="0" fontId="0" fillId="5" borderId="0" xfId="0" applyFill="1" applyBorder="1" applyAlignment="1" applyProtection="1">
      <alignment horizontal="center" vertical="center"/>
      <protection hidden="1"/>
    </xf>
    <xf numFmtId="0" fontId="0" fillId="5" borderId="6" xfId="0" applyFill="1" applyBorder="1" applyAlignment="1" applyProtection="1">
      <alignment horizontal="center" vertical="center"/>
      <protection hidden="1"/>
    </xf>
    <xf numFmtId="0" fontId="0" fillId="5" borderId="11" xfId="0" applyFill="1" applyBorder="1" applyAlignment="1" applyProtection="1">
      <alignment horizontal="center" vertical="center"/>
      <protection hidden="1"/>
    </xf>
    <xf numFmtId="0" fontId="6" fillId="5" borderId="0" xfId="0" applyFont="1" applyFill="1" applyBorder="1" applyAlignment="1" applyProtection="1">
      <alignment horizontal="center" vertical="center"/>
      <protection hidden="1"/>
    </xf>
    <xf numFmtId="0" fontId="6" fillId="5" borderId="0"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center"/>
      <protection hidden="1"/>
    </xf>
    <xf numFmtId="0" fontId="30" fillId="5" borderId="0" xfId="0" applyFont="1" applyFill="1" applyBorder="1">
      <alignment vertical="center"/>
    </xf>
    <xf numFmtId="0" fontId="31" fillId="2" borderId="0" xfId="0" applyFont="1" applyFill="1" applyBorder="1" applyProtection="1">
      <alignment vertical="center"/>
      <protection hidden="1"/>
    </xf>
    <xf numFmtId="0" fontId="4" fillId="5" borderId="0" xfId="0" applyFont="1" applyFill="1" applyBorder="1" applyAlignment="1" applyProtection="1">
      <alignment horizontal="left" vertical="center"/>
      <protection hidden="1"/>
    </xf>
    <xf numFmtId="0" fontId="0" fillId="5" borderId="9" xfId="0" applyFill="1" applyBorder="1" applyAlignment="1" applyProtection="1">
      <alignment horizontal="center" vertical="center"/>
      <protection hidden="1"/>
    </xf>
    <xf numFmtId="0" fontId="16" fillId="5" borderId="0" xfId="0" applyFont="1" applyFill="1" applyBorder="1" applyAlignment="1" applyProtection="1">
      <alignment horizontal="left" vertical="center" shrinkToFit="1"/>
      <protection hidden="1"/>
    </xf>
    <xf numFmtId="0" fontId="14" fillId="5" borderId="0" xfId="0" applyFont="1" applyFill="1" applyAlignment="1" applyProtection="1">
      <alignment horizontal="center" vertical="center"/>
      <protection hidden="1"/>
    </xf>
    <xf numFmtId="0" fontId="6" fillId="5" borderId="0" xfId="0" applyFont="1" applyFill="1" applyBorder="1" applyAlignment="1" applyProtection="1">
      <alignment horizontal="right" vertical="center"/>
      <protection hidden="1"/>
    </xf>
    <xf numFmtId="0" fontId="4" fillId="5" borderId="0" xfId="0" applyFont="1" applyFill="1" applyBorder="1" applyAlignment="1" applyProtection="1">
      <alignment horizontal="center" vertical="center"/>
      <protection hidden="1"/>
    </xf>
    <xf numFmtId="0" fontId="5" fillId="5" borderId="4" xfId="0" applyFont="1" applyFill="1" applyBorder="1" applyAlignment="1" applyProtection="1">
      <alignment horizontal="left" vertical="center" wrapText="1"/>
      <protection hidden="1"/>
    </xf>
    <xf numFmtId="0" fontId="5" fillId="5" borderId="0" xfId="0" applyFont="1" applyFill="1" applyBorder="1" applyAlignment="1" applyProtection="1">
      <alignment horizontal="left" vertical="center" wrapText="1"/>
      <protection hidden="1"/>
    </xf>
    <xf numFmtId="0" fontId="5" fillId="5" borderId="0" xfId="0" applyFont="1" applyFill="1" applyBorder="1" applyAlignment="1" applyProtection="1">
      <alignment horizontal="left" vertical="center"/>
      <protection hidden="1"/>
    </xf>
    <xf numFmtId="0" fontId="5" fillId="5" borderId="9" xfId="0" applyFont="1" applyFill="1" applyBorder="1" applyAlignment="1" applyProtection="1">
      <alignment horizontal="left" vertical="center" wrapText="1"/>
      <protection hidden="1"/>
    </xf>
    <xf numFmtId="0" fontId="6" fillId="5" borderId="0" xfId="0" applyFont="1" applyFill="1" applyAlignment="1" applyProtection="1">
      <alignment horizontal="center" vertical="center"/>
      <protection hidden="1"/>
    </xf>
    <xf numFmtId="0" fontId="0" fillId="5" borderId="0" xfId="0" applyFill="1" applyBorder="1" applyAlignment="1" applyProtection="1">
      <alignment horizontal="left" vertical="center"/>
      <protection hidden="1"/>
    </xf>
    <xf numFmtId="0" fontId="4" fillId="5" borderId="9" xfId="0" applyFont="1" applyFill="1" applyBorder="1" applyAlignment="1" applyProtection="1">
      <alignment horizontal="center" vertical="center"/>
      <protection hidden="1"/>
    </xf>
    <xf numFmtId="0" fontId="4" fillId="5" borderId="10" xfId="0" applyFont="1" applyFill="1" applyBorder="1" applyAlignment="1" applyProtection="1">
      <alignment horizontal="center" vertical="center"/>
      <protection hidden="1"/>
    </xf>
    <xf numFmtId="0" fontId="16" fillId="5" borderId="0" xfId="0" applyFont="1" applyFill="1" applyBorder="1" applyAlignment="1" applyProtection="1">
      <alignment horizontal="left" vertical="center"/>
      <protection hidden="1"/>
    </xf>
    <xf numFmtId="0" fontId="9" fillId="5" borderId="0" xfId="0" applyFont="1" applyFill="1" applyBorder="1" applyAlignment="1" applyProtection="1">
      <alignment horizontal="right" vertical="center"/>
      <protection hidden="1"/>
    </xf>
    <xf numFmtId="0" fontId="6" fillId="5" borderId="9" xfId="0" applyFont="1" applyFill="1" applyBorder="1" applyAlignment="1" applyProtection="1">
      <alignment horizontal="center" vertical="center"/>
      <protection hidden="1"/>
    </xf>
    <xf numFmtId="0" fontId="4" fillId="5" borderId="6" xfId="0" applyFont="1" applyFill="1" applyBorder="1" applyAlignment="1" applyProtection="1">
      <alignment horizontal="left" vertical="center"/>
      <protection hidden="1"/>
    </xf>
    <xf numFmtId="0" fontId="6" fillId="5" borderId="6" xfId="0" applyFont="1" applyFill="1" applyBorder="1" applyAlignment="1" applyProtection="1">
      <alignment horizontal="right" vertical="center"/>
      <protection hidden="1"/>
    </xf>
    <xf numFmtId="0" fontId="4" fillId="5" borderId="6" xfId="0" applyFont="1" applyFill="1" applyBorder="1" applyAlignment="1" applyProtection="1">
      <alignment horizontal="center" vertical="center"/>
      <protection hidden="1"/>
    </xf>
    <xf numFmtId="0" fontId="6" fillId="5" borderId="0" xfId="0" applyFont="1" applyFill="1" applyBorder="1" applyAlignment="1" applyProtection="1">
      <alignment vertical="center"/>
      <protection hidden="1"/>
    </xf>
    <xf numFmtId="0" fontId="4" fillId="5" borderId="0" xfId="0" applyFont="1" applyFill="1" applyAlignment="1" applyProtection="1">
      <alignment horizontal="left" vertical="center"/>
      <protection hidden="1"/>
    </xf>
    <xf numFmtId="0" fontId="4" fillId="5" borderId="19" xfId="0" applyFont="1" applyFill="1" applyBorder="1" applyAlignment="1" applyProtection="1">
      <alignment horizontal="left" vertical="center"/>
      <protection hidden="1"/>
    </xf>
    <xf numFmtId="0" fontId="9" fillId="5" borderId="0" xfId="0" applyFont="1" applyFill="1" applyAlignment="1" applyProtection="1">
      <alignment horizontal="right" vertical="center"/>
      <protection hidden="1"/>
    </xf>
    <xf numFmtId="0" fontId="6" fillId="5" borderId="0" xfId="0" applyFont="1" applyFill="1" applyAlignment="1" applyProtection="1">
      <alignment horizontal="right" vertical="center"/>
      <protection hidden="1"/>
    </xf>
    <xf numFmtId="0" fontId="4" fillId="5" borderId="11" xfId="0" applyFont="1" applyFill="1" applyBorder="1" applyAlignment="1" applyProtection="1">
      <alignment horizontal="left" vertical="center"/>
      <protection hidden="1"/>
    </xf>
    <xf numFmtId="0" fontId="14" fillId="5" borderId="0" xfId="0" applyFont="1" applyFill="1" applyBorder="1" applyAlignment="1" applyProtection="1">
      <alignment horizontal="left" vertical="center"/>
      <protection hidden="1"/>
    </xf>
    <xf numFmtId="0" fontId="18" fillId="5" borderId="0" xfId="0" applyFont="1" applyFill="1" applyBorder="1" applyAlignment="1" applyProtection="1">
      <alignment horizontal="center" vertical="center" wrapText="1"/>
      <protection hidden="1"/>
    </xf>
    <xf numFmtId="0" fontId="0" fillId="5" borderId="0" xfId="0" applyFill="1" applyAlignment="1" applyProtection="1">
      <alignment vertical="center"/>
      <protection hidden="1"/>
    </xf>
    <xf numFmtId="0" fontId="2" fillId="5" borderId="2" xfId="0" applyFont="1" applyFill="1" applyBorder="1" applyProtection="1">
      <alignment vertical="center"/>
      <protection hidden="1"/>
    </xf>
    <xf numFmtId="0" fontId="2" fillId="5" borderId="0" xfId="0" applyFont="1" applyFill="1" applyBorder="1" applyProtection="1">
      <alignment vertical="center"/>
      <protection hidden="1"/>
    </xf>
    <xf numFmtId="0" fontId="0" fillId="5" borderId="0" xfId="0" applyFill="1" applyBorder="1" applyProtection="1">
      <alignment vertical="center"/>
      <protection hidden="1"/>
    </xf>
    <xf numFmtId="0" fontId="12" fillId="5" borderId="2" xfId="0" applyFont="1" applyFill="1" applyBorder="1" applyAlignment="1" applyProtection="1">
      <alignment vertical="center"/>
      <protection hidden="1"/>
    </xf>
    <xf numFmtId="0" fontId="18" fillId="5" borderId="8" xfId="0" applyFont="1" applyFill="1" applyBorder="1" applyAlignment="1" applyProtection="1">
      <alignment vertical="center" wrapText="1"/>
      <protection hidden="1"/>
    </xf>
    <xf numFmtId="0" fontId="12" fillId="5" borderId="2" xfId="0" applyFont="1" applyFill="1" applyBorder="1" applyAlignment="1" applyProtection="1">
      <alignment horizontal="left" vertical="center"/>
      <protection hidden="1"/>
    </xf>
    <xf numFmtId="0" fontId="0" fillId="5" borderId="2"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5" fillId="5" borderId="0" xfId="0" applyFont="1" applyFill="1" applyBorder="1" applyAlignment="1" applyProtection="1">
      <alignment horizontal="center" vertical="center" wrapText="1"/>
      <protection hidden="1"/>
    </xf>
    <xf numFmtId="0" fontId="5" fillId="5" borderId="0" xfId="0" applyFont="1" applyFill="1" applyAlignment="1" applyProtection="1">
      <alignment horizontal="center" vertical="center" wrapText="1"/>
      <protection hidden="1"/>
    </xf>
    <xf numFmtId="0" fontId="7" fillId="5" borderId="0" xfId="0" applyFont="1" applyFill="1" applyBorder="1" applyAlignment="1" applyProtection="1">
      <alignment horizontal="center" vertical="center"/>
      <protection hidden="1"/>
    </xf>
    <xf numFmtId="0" fontId="0" fillId="5" borderId="6" xfId="0" applyFont="1" applyFill="1" applyBorder="1" applyProtection="1">
      <alignment vertical="center"/>
      <protection hidden="1"/>
    </xf>
    <xf numFmtId="0" fontId="0" fillId="5" borderId="6" xfId="0" applyFont="1" applyFill="1" applyBorder="1" applyAlignment="1" applyProtection="1">
      <alignment vertical="center" wrapText="1"/>
      <protection hidden="1"/>
    </xf>
    <xf numFmtId="0" fontId="0" fillId="5" borderId="0" xfId="0" applyFont="1" applyFill="1" applyBorder="1" applyProtection="1">
      <alignment vertical="center"/>
      <protection hidden="1"/>
    </xf>
    <xf numFmtId="0" fontId="12" fillId="5" borderId="1" xfId="0" applyFont="1" applyFill="1" applyBorder="1" applyAlignment="1" applyProtection="1">
      <alignment horizontal="left" vertical="center"/>
      <protection hidden="1"/>
    </xf>
    <xf numFmtId="0" fontId="0" fillId="5" borderId="2" xfId="0" applyFont="1" applyFill="1" applyBorder="1" applyAlignment="1" applyProtection="1">
      <alignment horizontal="center" vertical="center"/>
      <protection hidden="1"/>
    </xf>
    <xf numFmtId="0" fontId="0" fillId="5" borderId="3" xfId="0" applyFont="1" applyFill="1" applyBorder="1" applyAlignment="1" applyProtection="1">
      <alignment horizontal="center" vertical="center"/>
      <protection hidden="1"/>
    </xf>
    <xf numFmtId="0" fontId="3" fillId="5" borderId="2" xfId="0" applyFont="1" applyFill="1" applyBorder="1" applyAlignment="1" applyProtection="1">
      <alignment vertical="center"/>
      <protection hidden="1"/>
    </xf>
    <xf numFmtId="0" fontId="0" fillId="5" borderId="2" xfId="0" applyFont="1" applyFill="1" applyBorder="1" applyAlignment="1" applyProtection="1">
      <alignment vertical="center"/>
      <protection hidden="1"/>
    </xf>
    <xf numFmtId="0" fontId="0" fillId="5" borderId="3" xfId="0" applyFont="1" applyFill="1" applyBorder="1" applyAlignment="1" applyProtection="1">
      <alignment vertical="center"/>
      <protection hidden="1"/>
    </xf>
    <xf numFmtId="0" fontId="0" fillId="5" borderId="8" xfId="0" applyFont="1" applyFill="1" applyBorder="1" applyAlignment="1" applyProtection="1">
      <alignment horizontal="center" vertical="center"/>
      <protection hidden="1"/>
    </xf>
    <xf numFmtId="0" fontId="0" fillId="5" borderId="12" xfId="0" applyFont="1" applyFill="1" applyBorder="1" applyAlignment="1" applyProtection="1">
      <alignment horizontal="center" vertical="center"/>
      <protection hidden="1"/>
    </xf>
    <xf numFmtId="0" fontId="14" fillId="5" borderId="0" xfId="0" applyFont="1" applyFill="1" applyBorder="1" applyAlignment="1" applyProtection="1">
      <alignment vertical="center"/>
      <protection hidden="1"/>
    </xf>
    <xf numFmtId="0" fontId="16" fillId="5" borderId="5" xfId="0" applyFont="1" applyFill="1" applyBorder="1" applyAlignment="1" applyProtection="1">
      <alignment horizontal="left" vertical="center" shrinkToFit="1"/>
      <protection hidden="1"/>
    </xf>
    <xf numFmtId="0" fontId="0" fillId="5" borderId="0" xfId="0" applyFont="1" applyFill="1" applyBorder="1" applyAlignment="1">
      <alignment horizontal="center" vertical="center"/>
    </xf>
    <xf numFmtId="0" fontId="6" fillId="5" borderId="1" xfId="0" applyFont="1" applyFill="1" applyBorder="1" applyAlignment="1" applyProtection="1">
      <alignment vertical="center"/>
      <protection hidden="1"/>
    </xf>
    <xf numFmtId="0" fontId="31" fillId="2" borderId="0" xfId="0" applyFont="1" applyFill="1" applyProtection="1">
      <alignment vertical="center"/>
      <protection hidden="1"/>
    </xf>
    <xf numFmtId="0" fontId="31" fillId="2" borderId="0" xfId="0" applyFont="1" applyFill="1" applyAlignment="1" applyProtection="1">
      <alignment vertical="center"/>
      <protection hidden="1"/>
    </xf>
    <xf numFmtId="0" fontId="25" fillId="2" borderId="0" xfId="0" applyFont="1" applyFill="1" applyProtection="1">
      <alignment vertical="center"/>
      <protection hidden="1"/>
    </xf>
    <xf numFmtId="0" fontId="33" fillId="2" borderId="0" xfId="0" applyFont="1" applyFill="1" applyProtection="1">
      <alignment vertical="center"/>
      <protection hidden="1"/>
    </xf>
    <xf numFmtId="0" fontId="33" fillId="2" borderId="0" xfId="0" applyFont="1" applyFill="1" applyBorder="1" applyProtection="1">
      <alignment vertical="center"/>
      <protection hidden="1"/>
    </xf>
    <xf numFmtId="0" fontId="5" fillId="2" borderId="1"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6" fillId="5" borderId="1" xfId="0" applyFont="1" applyFill="1" applyBorder="1" applyAlignment="1" applyProtection="1">
      <alignment horizontal="center" vertical="center" wrapText="1"/>
      <protection hidden="1"/>
    </xf>
    <xf numFmtId="0" fontId="6" fillId="5" borderId="2" xfId="0" applyFont="1" applyFill="1" applyBorder="1" applyAlignment="1" applyProtection="1">
      <alignment horizontal="center" vertical="center"/>
      <protection hidden="1"/>
    </xf>
    <xf numFmtId="0" fontId="6" fillId="5" borderId="3" xfId="0" applyFont="1" applyFill="1" applyBorder="1" applyAlignment="1" applyProtection="1">
      <alignment horizontal="center" vertical="center"/>
      <protection hidden="1"/>
    </xf>
    <xf numFmtId="0" fontId="6" fillId="0" borderId="4"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5" fillId="2" borderId="2" xfId="0" applyFont="1" applyFill="1" applyBorder="1" applyAlignment="1" applyProtection="1">
      <alignment horizontal="center" vertical="center" wrapText="1"/>
      <protection hidden="1"/>
    </xf>
    <xf numFmtId="0" fontId="19" fillId="3" borderId="0" xfId="0" applyFont="1" applyFill="1" applyAlignment="1" applyProtection="1">
      <alignment horizontal="center" vertical="center"/>
      <protection hidden="1"/>
    </xf>
    <xf numFmtId="0" fontId="20" fillId="3" borderId="0" xfId="0" applyFont="1" applyFill="1" applyAlignment="1" applyProtection="1">
      <alignment horizontal="center" vertical="center"/>
      <protection hidden="1"/>
    </xf>
    <xf numFmtId="176" fontId="5" fillId="2" borderId="0" xfId="0" applyNumberFormat="1" applyFont="1" applyFill="1" applyAlignment="1" applyProtection="1">
      <alignment horizontal="center" vertical="center"/>
      <protection locked="0" hidden="1"/>
    </xf>
    <xf numFmtId="0" fontId="5" fillId="2" borderId="0" xfId="0" applyFont="1" applyFill="1" applyAlignment="1" applyProtection="1">
      <alignment horizontal="center" vertical="center"/>
      <protection locked="0" hidden="1"/>
    </xf>
    <xf numFmtId="0" fontId="4" fillId="2" borderId="13" xfId="0" applyFont="1" applyFill="1" applyBorder="1" applyAlignment="1" applyProtection="1">
      <alignment horizontal="center" vertical="center"/>
      <protection hidden="1"/>
    </xf>
    <xf numFmtId="0" fontId="4" fillId="2" borderId="14" xfId="0" applyFont="1" applyFill="1" applyBorder="1" applyAlignment="1" applyProtection="1">
      <alignment horizontal="center" vertical="center"/>
      <protection hidden="1"/>
    </xf>
    <xf numFmtId="0" fontId="4" fillId="2" borderId="15" xfId="0" applyFont="1" applyFill="1" applyBorder="1" applyAlignment="1" applyProtection="1">
      <alignment horizontal="center" vertical="center"/>
      <protection hidden="1"/>
    </xf>
    <xf numFmtId="0" fontId="0" fillId="2" borderId="16" xfId="0" applyFill="1" applyBorder="1" applyAlignment="1" applyProtection="1">
      <alignment vertical="center"/>
      <protection hidden="1"/>
    </xf>
    <xf numFmtId="0" fontId="0" fillId="2" borderId="16" xfId="0" applyFill="1" applyBorder="1" applyAlignment="1" applyProtection="1">
      <alignment vertical="center"/>
      <protection locked="0"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0" fillId="2" borderId="18" xfId="0" applyFill="1" applyBorder="1" applyAlignment="1" applyProtection="1">
      <alignment horizontal="center" vertical="center"/>
      <protection hidden="1"/>
    </xf>
    <xf numFmtId="0" fontId="0" fillId="2" borderId="19" xfId="0" applyFill="1" applyBorder="1" applyAlignment="1" applyProtection="1">
      <alignment horizontal="center" vertical="center"/>
      <protection hidden="1"/>
    </xf>
    <xf numFmtId="0" fontId="0" fillId="2" borderId="18" xfId="0" applyFont="1" applyFill="1" applyBorder="1" applyAlignment="1" applyProtection="1">
      <alignment horizontal="center" vertical="center"/>
      <protection hidden="1"/>
    </xf>
    <xf numFmtId="0" fontId="0" fillId="2" borderId="19" xfId="0" applyFont="1" applyFill="1" applyBorder="1" applyAlignment="1" applyProtection="1">
      <alignment horizontal="center" vertical="center"/>
      <protection hidden="1"/>
    </xf>
    <xf numFmtId="0" fontId="0" fillId="7" borderId="1" xfId="0" applyFont="1" applyFill="1" applyBorder="1" applyAlignment="1" applyProtection="1">
      <alignment horizontal="center" vertical="center"/>
      <protection locked="0" hidden="1"/>
    </xf>
    <xf numFmtId="0" fontId="0" fillId="7" borderId="2" xfId="0" applyFont="1" applyFill="1" applyBorder="1" applyProtection="1">
      <alignment vertical="center"/>
      <protection locked="0" hidden="1"/>
    </xf>
    <xf numFmtId="0" fontId="0" fillId="7" borderId="3" xfId="0" applyFont="1" applyFill="1" applyBorder="1" applyProtection="1">
      <alignment vertical="center"/>
      <protection locked="0" hidden="1"/>
    </xf>
    <xf numFmtId="0" fontId="7" fillId="4" borderId="20" xfId="0" applyFont="1" applyFill="1" applyBorder="1" applyAlignment="1" applyProtection="1">
      <alignment horizontal="right" vertical="center"/>
      <protection locked="0" hidden="1"/>
    </xf>
    <xf numFmtId="0" fontId="0" fillId="4" borderId="5" xfId="0" applyFill="1" applyBorder="1" applyAlignment="1" applyProtection="1">
      <alignment horizontal="right" vertical="center"/>
      <protection locked="0" hidden="1"/>
    </xf>
    <xf numFmtId="0" fontId="0" fillId="4" borderId="21" xfId="0" applyFill="1" applyBorder="1" applyAlignment="1" applyProtection="1">
      <alignment horizontal="right" vertical="center"/>
      <protection locked="0" hidden="1"/>
    </xf>
    <xf numFmtId="0" fontId="0" fillId="4" borderId="22" xfId="0" applyFill="1" applyBorder="1" applyAlignment="1" applyProtection="1">
      <alignment horizontal="right" vertical="center"/>
      <protection locked="0" hidden="1"/>
    </xf>
    <xf numFmtId="0" fontId="0" fillId="4" borderId="23" xfId="0" applyFill="1" applyBorder="1" applyAlignment="1" applyProtection="1">
      <alignment horizontal="right" vertical="center"/>
      <protection locked="0" hidden="1"/>
    </xf>
    <xf numFmtId="0" fontId="0" fillId="4" borderId="24" xfId="0" applyFill="1" applyBorder="1" applyAlignment="1" applyProtection="1">
      <alignment horizontal="right" vertical="center"/>
      <protection locked="0" hidden="1"/>
    </xf>
    <xf numFmtId="0" fontId="6" fillId="2" borderId="17" xfId="0" applyFont="1" applyFill="1" applyBorder="1" applyAlignment="1" applyProtection="1">
      <alignment horizontal="center" vertical="center" shrinkToFit="1"/>
      <protection hidden="1"/>
    </xf>
    <xf numFmtId="0" fontId="0" fillId="2" borderId="18" xfId="0" applyFill="1" applyBorder="1" applyAlignment="1" applyProtection="1">
      <alignment horizontal="center" vertical="center" shrinkToFit="1"/>
      <protection hidden="1"/>
    </xf>
    <xf numFmtId="0" fontId="0" fillId="2" borderId="19" xfId="0" applyFill="1" applyBorder="1" applyAlignment="1" applyProtection="1">
      <alignment horizontal="center" vertical="center" shrinkToFit="1"/>
      <protection hidden="1"/>
    </xf>
    <xf numFmtId="0" fontId="11" fillId="0" borderId="0" xfId="0" applyFont="1" applyFill="1" applyBorder="1" applyAlignment="1" applyProtection="1">
      <alignment horizontal="left" vertical="center" wrapText="1" indent="1"/>
      <protection hidden="1"/>
    </xf>
    <xf numFmtId="0" fontId="0" fillId="0" borderId="5" xfId="0" applyBorder="1" applyAlignment="1" applyProtection="1">
      <alignment horizontal="right" vertical="center"/>
      <protection locked="0" hidden="1"/>
    </xf>
    <xf numFmtId="0" fontId="0" fillId="0" borderId="21" xfId="0" applyBorder="1" applyAlignment="1" applyProtection="1">
      <alignment horizontal="right" vertical="center"/>
      <protection locked="0" hidden="1"/>
    </xf>
    <xf numFmtId="0" fontId="0" fillId="0" borderId="22" xfId="0" applyBorder="1" applyAlignment="1" applyProtection="1">
      <alignment horizontal="right" vertical="center"/>
      <protection locked="0" hidden="1"/>
    </xf>
    <xf numFmtId="0" fontId="0" fillId="0" borderId="23" xfId="0" applyBorder="1" applyAlignment="1" applyProtection="1">
      <alignment horizontal="right" vertical="center"/>
      <protection locked="0" hidden="1"/>
    </xf>
    <xf numFmtId="0" fontId="0" fillId="0" borderId="24" xfId="0" applyBorder="1" applyAlignment="1" applyProtection="1">
      <alignment horizontal="right" vertical="center"/>
      <protection locked="0" hidden="1"/>
    </xf>
    <xf numFmtId="0" fontId="6" fillId="2" borderId="1" xfId="0" applyFont="1" applyFill="1" applyBorder="1" applyAlignment="1" applyProtection="1">
      <alignment horizontal="center" vertical="center"/>
      <protection hidden="1"/>
    </xf>
    <xf numFmtId="0" fontId="0" fillId="2" borderId="2" xfId="0" applyFont="1" applyFill="1" applyBorder="1" applyAlignment="1" applyProtection="1">
      <alignment horizontal="center" vertical="center"/>
      <protection hidden="1"/>
    </xf>
    <xf numFmtId="0" fontId="0" fillId="2" borderId="3" xfId="0" applyFont="1" applyFill="1" applyBorder="1" applyAlignment="1" applyProtection="1">
      <alignment horizontal="center" vertical="center"/>
      <protection hidden="1"/>
    </xf>
    <xf numFmtId="0" fontId="6" fillId="0" borderId="25" xfId="0" applyFont="1" applyFill="1" applyBorder="1" applyAlignment="1" applyProtection="1">
      <alignment vertical="center" wrapText="1"/>
      <protection hidden="1"/>
    </xf>
    <xf numFmtId="0" fontId="6" fillId="0" borderId="26" xfId="0" applyFont="1" applyFill="1" applyBorder="1" applyAlignment="1" applyProtection="1">
      <alignment vertical="center" wrapText="1"/>
      <protection hidden="1"/>
    </xf>
    <xf numFmtId="0" fontId="0" fillId="0" borderId="8" xfId="0" applyFill="1" applyBorder="1" applyAlignment="1">
      <alignment vertical="center" wrapText="1"/>
    </xf>
    <xf numFmtId="0" fontId="0" fillId="0" borderId="12" xfId="0" applyFill="1" applyBorder="1" applyAlignment="1">
      <alignment vertical="center" wrapText="1"/>
    </xf>
    <xf numFmtId="0" fontId="0" fillId="0" borderId="27" xfId="0" applyFill="1" applyBorder="1" applyAlignment="1">
      <alignment vertical="center" wrapText="1"/>
    </xf>
    <xf numFmtId="0" fontId="0" fillId="0" borderId="6" xfId="0" applyFill="1" applyBorder="1" applyAlignment="1">
      <alignment vertical="center" wrapText="1"/>
    </xf>
    <xf numFmtId="0" fontId="0" fillId="0" borderId="11" xfId="0" applyFill="1" applyBorder="1" applyAlignment="1">
      <alignment vertical="center" wrapText="1"/>
    </xf>
    <xf numFmtId="0" fontId="0" fillId="7" borderId="26" xfId="0" applyFont="1" applyFill="1" applyBorder="1" applyAlignment="1" applyProtection="1">
      <alignment horizontal="center" vertical="center"/>
      <protection locked="0" hidden="1"/>
    </xf>
    <xf numFmtId="0" fontId="0" fillId="7" borderId="8" xfId="0" applyFont="1" applyFill="1" applyBorder="1" applyAlignment="1" applyProtection="1">
      <alignment horizontal="center" vertical="center"/>
      <protection locked="0" hidden="1"/>
    </xf>
    <xf numFmtId="0" fontId="0" fillId="7" borderId="12" xfId="0" applyFont="1" applyFill="1" applyBorder="1" applyAlignment="1" applyProtection="1">
      <alignment horizontal="center" vertical="center"/>
      <protection locked="0" hidden="1"/>
    </xf>
    <xf numFmtId="0" fontId="0" fillId="7" borderId="27" xfId="0" applyFont="1" applyFill="1" applyBorder="1" applyAlignment="1" applyProtection="1">
      <alignment horizontal="center" vertical="center"/>
      <protection locked="0" hidden="1"/>
    </xf>
    <xf numFmtId="0" fontId="0" fillId="7" borderId="6" xfId="0" applyFont="1" applyFill="1" applyBorder="1" applyAlignment="1" applyProtection="1">
      <alignment horizontal="center" vertical="center"/>
      <protection locked="0" hidden="1"/>
    </xf>
    <xf numFmtId="0" fontId="0" fillId="7" borderId="11" xfId="0" applyFont="1" applyFill="1" applyBorder="1" applyAlignment="1" applyProtection="1">
      <alignment horizontal="center" vertical="center"/>
      <protection locked="0" hidden="1"/>
    </xf>
    <xf numFmtId="0" fontId="0" fillId="4" borderId="15" xfId="0" applyFill="1" applyBorder="1" applyAlignment="1" applyProtection="1">
      <alignment horizontal="right" vertical="center"/>
      <protection locked="0" hidden="1"/>
    </xf>
    <xf numFmtId="0" fontId="0" fillId="4" borderId="0" xfId="0" applyFill="1" applyAlignment="1" applyProtection="1">
      <alignment horizontal="right" vertical="center"/>
      <protection locked="0" hidden="1"/>
    </xf>
    <xf numFmtId="0" fontId="0" fillId="4" borderId="13" xfId="0" applyFill="1" applyBorder="1" applyAlignment="1" applyProtection="1">
      <alignment horizontal="right" vertical="center"/>
      <protection locked="0" hidden="1"/>
    </xf>
    <xf numFmtId="0" fontId="6" fillId="0" borderId="16" xfId="0" applyFont="1" applyFill="1" applyBorder="1" applyAlignment="1" applyProtection="1">
      <alignment vertical="center" wrapText="1"/>
      <protection hidden="1"/>
    </xf>
    <xf numFmtId="0" fontId="0" fillId="2" borderId="2"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6" fillId="0" borderId="17" xfId="0" applyFont="1" applyFill="1" applyBorder="1" applyAlignment="1" applyProtection="1">
      <alignment horizontal="center" vertical="center" shrinkToFit="1"/>
      <protection hidden="1"/>
    </xf>
    <xf numFmtId="0" fontId="0" fillId="0" borderId="18" xfId="0" applyFont="1" applyFill="1" applyBorder="1" applyAlignment="1" applyProtection="1">
      <alignment horizontal="center" vertical="center" shrinkToFit="1"/>
      <protection hidden="1"/>
    </xf>
    <xf numFmtId="0" fontId="0" fillId="0" borderId="19" xfId="0" applyFont="1" applyFill="1" applyBorder="1" applyAlignment="1" applyProtection="1">
      <alignment horizontal="center" vertical="center" shrinkToFit="1"/>
      <protection hidden="1"/>
    </xf>
    <xf numFmtId="0" fontId="6" fillId="0" borderId="28" xfId="0" applyFont="1" applyFill="1" applyBorder="1" applyAlignment="1" applyProtection="1">
      <alignment vertical="center" wrapText="1"/>
      <protection hidden="1"/>
    </xf>
    <xf numFmtId="0" fontId="5" fillId="2" borderId="16" xfId="0" applyFont="1" applyFill="1" applyBorder="1" applyAlignment="1" applyProtection="1">
      <alignment horizontal="center" vertical="center"/>
      <protection hidden="1"/>
    </xf>
    <xf numFmtId="0" fontId="5" fillId="2" borderId="26" xfId="0" applyFont="1" applyFill="1" applyBorder="1" applyAlignment="1" applyProtection="1">
      <alignment horizontal="center" vertical="center"/>
      <protection hidden="1"/>
    </xf>
    <xf numFmtId="0" fontId="5" fillId="2" borderId="8" xfId="0" applyFont="1" applyFill="1" applyBorder="1" applyAlignment="1" applyProtection="1">
      <alignment horizontal="center" vertical="center"/>
      <protection hidden="1"/>
    </xf>
    <xf numFmtId="0" fontId="5" fillId="2" borderId="12" xfId="0" applyFont="1" applyFill="1" applyBorder="1" applyAlignment="1" applyProtection="1">
      <alignment horizontal="center" vertical="center"/>
      <protection hidden="1"/>
    </xf>
    <xf numFmtId="0" fontId="5" fillId="2" borderId="4"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23" fillId="0" borderId="26" xfId="0" applyFont="1" applyFill="1" applyBorder="1" applyAlignment="1" applyProtection="1">
      <alignment horizontal="left" vertical="center" wrapText="1"/>
      <protection hidden="1"/>
    </xf>
    <xf numFmtId="0" fontId="6" fillId="0" borderId="8" xfId="0" applyFont="1" applyFill="1" applyBorder="1" applyAlignment="1" applyProtection="1">
      <alignment horizontal="left" vertical="center" wrapText="1"/>
      <protection hidden="1"/>
    </xf>
    <xf numFmtId="0" fontId="6" fillId="0" borderId="12" xfId="0" applyFont="1" applyFill="1" applyBorder="1" applyAlignment="1" applyProtection="1">
      <alignment horizontal="left" vertical="center" wrapText="1"/>
      <protection hidden="1"/>
    </xf>
    <xf numFmtId="0" fontId="6" fillId="0" borderId="4" xfId="0" applyFont="1" applyFill="1" applyBorder="1" applyAlignment="1" applyProtection="1">
      <alignment horizontal="left" vertical="center" wrapText="1"/>
      <protection hidden="1"/>
    </xf>
    <xf numFmtId="0" fontId="6" fillId="0" borderId="0" xfId="0" applyFont="1" applyFill="1" applyBorder="1" applyAlignment="1" applyProtection="1">
      <alignment horizontal="left" vertical="center" wrapText="1"/>
      <protection hidden="1"/>
    </xf>
    <xf numFmtId="0" fontId="6" fillId="0" borderId="9" xfId="0" applyFont="1" applyFill="1" applyBorder="1" applyAlignment="1" applyProtection="1">
      <alignment horizontal="left" vertical="center" wrapText="1"/>
      <protection hidden="1"/>
    </xf>
    <xf numFmtId="0" fontId="6" fillId="0" borderId="27" xfId="0" applyFont="1" applyFill="1" applyBorder="1" applyAlignment="1" applyProtection="1">
      <alignment horizontal="left" vertical="center" wrapText="1"/>
      <protection hidden="1"/>
    </xf>
    <xf numFmtId="0" fontId="6" fillId="0" borderId="6" xfId="0" applyFont="1" applyFill="1" applyBorder="1" applyAlignment="1" applyProtection="1">
      <alignment horizontal="left" vertical="center" wrapText="1"/>
      <protection hidden="1"/>
    </xf>
    <xf numFmtId="0" fontId="6" fillId="0" borderId="11" xfId="0" applyFont="1" applyFill="1" applyBorder="1" applyAlignment="1" applyProtection="1">
      <alignment horizontal="left" vertical="center" wrapText="1"/>
      <protection hidden="1"/>
    </xf>
    <xf numFmtId="0" fontId="0" fillId="7" borderId="26" xfId="0" applyFill="1" applyBorder="1" applyAlignment="1" applyProtection="1">
      <alignment horizontal="center" vertical="center"/>
      <protection locked="0" hidden="1"/>
    </xf>
    <xf numFmtId="0" fontId="0" fillId="7" borderId="8" xfId="0" applyFill="1" applyBorder="1" applyAlignment="1" applyProtection="1">
      <alignment horizontal="center" vertical="center"/>
      <protection locked="0" hidden="1"/>
    </xf>
    <xf numFmtId="0" fontId="0" fillId="7" borderId="12" xfId="0" applyFill="1" applyBorder="1" applyAlignment="1" applyProtection="1">
      <alignment horizontal="center" vertical="center"/>
      <protection locked="0" hidden="1"/>
    </xf>
    <xf numFmtId="0" fontId="0" fillId="7" borderId="4" xfId="0" applyFill="1" applyBorder="1" applyAlignment="1" applyProtection="1">
      <alignment horizontal="center" vertical="center"/>
      <protection locked="0" hidden="1"/>
    </xf>
    <xf numFmtId="0" fontId="0" fillId="7" borderId="0" xfId="0" applyFill="1" applyBorder="1" applyAlignment="1" applyProtection="1">
      <alignment horizontal="center" vertical="center"/>
      <protection locked="0" hidden="1"/>
    </xf>
    <xf numFmtId="0" fontId="0" fillId="7" borderId="9" xfId="0" applyFill="1" applyBorder="1" applyAlignment="1" applyProtection="1">
      <alignment horizontal="center" vertical="center"/>
      <protection locked="0" hidden="1"/>
    </xf>
    <xf numFmtId="0" fontId="0" fillId="7" borderId="27" xfId="0" applyFill="1" applyBorder="1" applyAlignment="1" applyProtection="1">
      <alignment horizontal="center" vertical="center"/>
      <protection locked="0" hidden="1"/>
    </xf>
    <xf numFmtId="0" fontId="0" fillId="7" borderId="6" xfId="0" applyFill="1" applyBorder="1" applyAlignment="1" applyProtection="1">
      <alignment horizontal="center" vertical="center"/>
      <protection locked="0" hidden="1"/>
    </xf>
    <xf numFmtId="0" fontId="0" fillId="7" borderId="11" xfId="0" applyFill="1" applyBorder="1" applyAlignment="1" applyProtection="1">
      <alignment horizontal="center" vertical="center"/>
      <protection locked="0" hidden="1"/>
    </xf>
    <xf numFmtId="0" fontId="6" fillId="2" borderId="16" xfId="0" applyFont="1" applyFill="1" applyBorder="1" applyAlignment="1" applyProtection="1">
      <alignment horizontal="left" vertical="center"/>
      <protection hidden="1"/>
    </xf>
    <xf numFmtId="0" fontId="0" fillId="7" borderId="16" xfId="0" applyFill="1" applyBorder="1" applyAlignment="1" applyProtection="1">
      <alignment horizontal="center" vertical="center"/>
      <protection locked="0" hidden="1"/>
    </xf>
    <xf numFmtId="0" fontId="5" fillId="2" borderId="27"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protection hidden="1"/>
    </xf>
    <xf numFmtId="0" fontId="5" fillId="2" borderId="11" xfId="0" applyFont="1" applyFill="1" applyBorder="1" applyAlignment="1" applyProtection="1">
      <alignment horizontal="center" vertical="center"/>
      <protection hidden="1"/>
    </xf>
    <xf numFmtId="0" fontId="6" fillId="5" borderId="16" xfId="0" applyFont="1" applyFill="1" applyBorder="1" applyAlignment="1" applyProtection="1">
      <alignment horizontal="left" vertical="center" wrapText="1"/>
      <protection hidden="1"/>
    </xf>
    <xf numFmtId="0" fontId="5" fillId="2" borderId="16" xfId="0" applyFont="1" applyFill="1" applyBorder="1" applyAlignment="1" applyProtection="1">
      <alignment horizontal="center" vertical="center" wrapText="1"/>
      <protection hidden="1"/>
    </xf>
    <xf numFmtId="0" fontId="6" fillId="5" borderId="16" xfId="0" applyFont="1" applyFill="1" applyBorder="1" applyAlignment="1" applyProtection="1">
      <alignment horizontal="left" vertical="center"/>
      <protection hidden="1"/>
    </xf>
    <xf numFmtId="0" fontId="5" fillId="0" borderId="2" xfId="0" applyFont="1" applyFill="1" applyBorder="1" applyAlignment="1" applyProtection="1">
      <alignment horizontal="center" vertical="center" wrapText="1"/>
      <protection hidden="1"/>
    </xf>
    <xf numFmtId="0" fontId="5" fillId="0" borderId="3"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23" fillId="5" borderId="16" xfId="0" applyFont="1" applyFill="1" applyBorder="1" applyAlignment="1" applyProtection="1">
      <alignment horizontal="left" vertical="center" wrapText="1"/>
      <protection hidden="1"/>
    </xf>
    <xf numFmtId="0" fontId="23" fillId="2" borderId="16" xfId="0" applyFont="1" applyFill="1" applyBorder="1" applyAlignment="1" applyProtection="1">
      <alignment horizontal="left" vertical="center"/>
      <protection hidden="1"/>
    </xf>
    <xf numFmtId="0" fontId="5" fillId="2" borderId="1" xfId="0" applyFont="1" applyFill="1" applyBorder="1" applyAlignment="1" applyProtection="1">
      <alignment horizontal="center" vertical="center" wrapText="1" shrinkToFit="1"/>
      <protection hidden="1"/>
    </xf>
    <xf numFmtId="0" fontId="5" fillId="2" borderId="2" xfId="0" applyFont="1" applyFill="1" applyBorder="1" applyAlignment="1" applyProtection="1">
      <alignment horizontal="center" vertical="center" shrinkToFit="1"/>
      <protection hidden="1"/>
    </xf>
    <xf numFmtId="0" fontId="5" fillId="2" borderId="3" xfId="0" applyFont="1" applyFill="1" applyBorder="1" applyAlignment="1" applyProtection="1">
      <alignment horizontal="center" vertical="center" shrinkToFit="1"/>
      <protection hidden="1"/>
    </xf>
    <xf numFmtId="0" fontId="5" fillId="2" borderId="1" xfId="0" applyFont="1" applyFill="1" applyBorder="1" applyAlignment="1" applyProtection="1">
      <alignment horizontal="center" vertical="center" shrinkToFit="1"/>
      <protection hidden="1"/>
    </xf>
    <xf numFmtId="0" fontId="5" fillId="2" borderId="25" xfId="0" applyFont="1" applyFill="1" applyBorder="1" applyAlignment="1" applyProtection="1">
      <alignment horizontal="center" vertical="center"/>
      <protection hidden="1"/>
    </xf>
    <xf numFmtId="0" fontId="5" fillId="2" borderId="2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vertical="center"/>
      <protection hidden="1"/>
    </xf>
    <xf numFmtId="0" fontId="5" fillId="2" borderId="31" xfId="0" applyFont="1" applyFill="1" applyBorder="1" applyAlignment="1" applyProtection="1">
      <alignment horizontal="center" vertical="center"/>
      <protection hidden="1"/>
    </xf>
    <xf numFmtId="0" fontId="5" fillId="2" borderId="32" xfId="0" applyFont="1" applyFill="1" applyBorder="1" applyAlignment="1" applyProtection="1">
      <alignment horizontal="center" vertical="center"/>
      <protection hidden="1"/>
    </xf>
    <xf numFmtId="0" fontId="5" fillId="2" borderId="33" xfId="0" applyFont="1" applyFill="1" applyBorder="1" applyAlignment="1" applyProtection="1">
      <alignment horizontal="center" vertical="center"/>
      <protection hidden="1"/>
    </xf>
    <xf numFmtId="0" fontId="5" fillId="2" borderId="34" xfId="0" applyFont="1" applyFill="1" applyBorder="1" applyAlignment="1" applyProtection="1">
      <alignment horizontal="center" vertical="center"/>
      <protection hidden="1"/>
    </xf>
    <xf numFmtId="0" fontId="5" fillId="2" borderId="35" xfId="0" applyFont="1" applyFill="1" applyBorder="1" applyAlignment="1" applyProtection="1">
      <alignment horizontal="center" vertical="center"/>
      <protection hidden="1"/>
    </xf>
    <xf numFmtId="0" fontId="5" fillId="2" borderId="36" xfId="0" applyFont="1" applyFill="1" applyBorder="1" applyAlignment="1" applyProtection="1">
      <alignment horizontal="center" vertical="center"/>
      <protection hidden="1"/>
    </xf>
    <xf numFmtId="0" fontId="5" fillId="2" borderId="37" xfId="0" applyFont="1" applyFill="1" applyBorder="1" applyAlignment="1" applyProtection="1">
      <alignment horizontal="center" vertical="center"/>
      <protection hidden="1"/>
    </xf>
    <xf numFmtId="0" fontId="23" fillId="5" borderId="0" xfId="0" applyFont="1" applyFill="1" applyBorder="1" applyAlignment="1" applyProtection="1">
      <alignment horizontal="left" vertical="center"/>
      <protection hidden="1"/>
    </xf>
    <xf numFmtId="0" fontId="6" fillId="5" borderId="0"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center"/>
      <protection hidden="1"/>
    </xf>
    <xf numFmtId="0" fontId="23" fillId="2" borderId="27" xfId="0" applyFont="1" applyFill="1" applyBorder="1" applyAlignment="1" applyProtection="1">
      <alignment horizontal="left" vertical="center"/>
      <protection hidden="1"/>
    </xf>
    <xf numFmtId="0" fontId="23" fillId="2" borderId="6" xfId="0" applyFont="1" applyFill="1" applyBorder="1" applyAlignment="1" applyProtection="1">
      <alignment horizontal="left" vertical="center"/>
      <protection hidden="1"/>
    </xf>
    <xf numFmtId="0" fontId="5" fillId="5" borderId="1" xfId="0" applyFont="1" applyFill="1" applyBorder="1" applyAlignment="1" applyProtection="1">
      <alignment horizontal="center" vertical="center" wrapText="1"/>
      <protection hidden="1"/>
    </xf>
    <xf numFmtId="0" fontId="5" fillId="5" borderId="2" xfId="0" applyFont="1" applyFill="1" applyBorder="1" applyAlignment="1" applyProtection="1">
      <alignment horizontal="center" vertical="center" wrapText="1"/>
      <protection hidden="1"/>
    </xf>
    <xf numFmtId="0" fontId="5" fillId="5" borderId="3" xfId="0" applyFont="1" applyFill="1" applyBorder="1" applyAlignment="1" applyProtection="1">
      <alignment horizontal="center" vertical="center" wrapText="1"/>
      <protection hidden="1"/>
    </xf>
    <xf numFmtId="0" fontId="12" fillId="5" borderId="1" xfId="0" applyFont="1" applyFill="1" applyBorder="1" applyAlignment="1" applyProtection="1">
      <alignment horizontal="right" vertical="center"/>
      <protection hidden="1"/>
    </xf>
    <xf numFmtId="0" fontId="0" fillId="5" borderId="2" xfId="0" applyFill="1" applyBorder="1" applyAlignment="1">
      <alignment vertical="center"/>
    </xf>
    <xf numFmtId="0" fontId="6" fillId="5" borderId="1" xfId="0" applyFont="1" applyFill="1" applyBorder="1" applyAlignment="1" applyProtection="1">
      <alignment horizontal="left" vertical="center"/>
      <protection hidden="1"/>
    </xf>
    <xf numFmtId="0" fontId="0" fillId="5" borderId="3" xfId="0" applyFill="1" applyBorder="1" applyAlignment="1">
      <alignment vertical="center"/>
    </xf>
    <xf numFmtId="0" fontId="6" fillId="5" borderId="26" xfId="0" applyFont="1" applyFill="1" applyBorder="1" applyAlignment="1" applyProtection="1">
      <alignment horizontal="center" vertical="center" wrapText="1"/>
      <protection hidden="1"/>
    </xf>
    <xf numFmtId="0" fontId="6" fillId="5" borderId="8"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center" vertical="center" wrapText="1"/>
      <protection hidden="1"/>
    </xf>
    <xf numFmtId="0" fontId="0" fillId="5" borderId="27" xfId="0" applyFill="1" applyBorder="1" applyAlignment="1">
      <alignment horizontal="center" vertical="center" wrapText="1"/>
    </xf>
    <xf numFmtId="0" fontId="0" fillId="5" borderId="6" xfId="0" applyFill="1" applyBorder="1" applyAlignment="1">
      <alignment horizontal="center" vertical="center" wrapText="1"/>
    </xf>
    <xf numFmtId="0" fontId="0" fillId="5" borderId="11" xfId="0" applyFill="1" applyBorder="1" applyAlignment="1">
      <alignment horizontal="center" vertical="center" wrapText="1"/>
    </xf>
    <xf numFmtId="0" fontId="12" fillId="5" borderId="26" xfId="0" applyFont="1" applyFill="1" applyBorder="1" applyAlignment="1" applyProtection="1">
      <alignment horizontal="right" vertical="center"/>
      <protection hidden="1"/>
    </xf>
    <xf numFmtId="0" fontId="0" fillId="5" borderId="8" xfId="0" applyFill="1" applyBorder="1" applyAlignment="1">
      <alignment vertical="center"/>
    </xf>
    <xf numFmtId="0" fontId="0" fillId="5" borderId="27" xfId="0" applyFill="1" applyBorder="1" applyAlignment="1">
      <alignment vertical="center"/>
    </xf>
    <xf numFmtId="0" fontId="0" fillId="5" borderId="6" xfId="0" applyFill="1" applyBorder="1" applyAlignment="1">
      <alignment vertical="center"/>
    </xf>
    <xf numFmtId="0" fontId="12" fillId="5" borderId="8" xfId="0" applyFont="1" applyFill="1" applyBorder="1" applyAlignment="1">
      <alignment vertical="center"/>
    </xf>
    <xf numFmtId="0" fontId="2" fillId="5" borderId="6" xfId="0" applyFont="1" applyFill="1" applyBorder="1" applyAlignment="1">
      <alignment vertical="center"/>
    </xf>
    <xf numFmtId="0" fontId="6" fillId="5" borderId="26" xfId="0" applyFont="1" applyFill="1" applyBorder="1" applyAlignment="1" applyProtection="1">
      <alignment horizontal="left" vertical="center" wrapText="1"/>
      <protection hidden="1"/>
    </xf>
    <xf numFmtId="0" fontId="0" fillId="5" borderId="8" xfId="0" applyFill="1" applyBorder="1" applyAlignment="1">
      <alignment vertical="center" wrapText="1"/>
    </xf>
    <xf numFmtId="0" fontId="0" fillId="5" borderId="12" xfId="0" applyFill="1" applyBorder="1" applyAlignment="1">
      <alignment vertical="center" wrapText="1"/>
    </xf>
    <xf numFmtId="0" fontId="0" fillId="5" borderId="27" xfId="0" applyFill="1" applyBorder="1" applyAlignment="1">
      <alignment vertical="center" wrapText="1"/>
    </xf>
    <xf numFmtId="0" fontId="0" fillId="5" borderId="6" xfId="0" applyFill="1" applyBorder="1" applyAlignment="1">
      <alignment vertical="center" wrapText="1"/>
    </xf>
    <xf numFmtId="0" fontId="0" fillId="5" borderId="11" xfId="0" applyFill="1" applyBorder="1" applyAlignment="1">
      <alignment vertical="center" wrapText="1"/>
    </xf>
    <xf numFmtId="0" fontId="5" fillId="5" borderId="26" xfId="0" applyFont="1" applyFill="1" applyBorder="1" applyAlignment="1" applyProtection="1">
      <alignment horizontal="center" vertical="center"/>
      <protection hidden="1"/>
    </xf>
    <xf numFmtId="0" fontId="0" fillId="5" borderId="8" xfId="0" applyFill="1" applyBorder="1" applyAlignment="1">
      <alignment horizontal="center" vertical="center"/>
    </xf>
    <xf numFmtId="0" fontId="0" fillId="5" borderId="12" xfId="0" applyFill="1" applyBorder="1" applyAlignment="1">
      <alignment horizontal="center" vertical="center"/>
    </xf>
    <xf numFmtId="0" fontId="0" fillId="5" borderId="4" xfId="0" applyFill="1" applyBorder="1" applyAlignment="1">
      <alignment horizontal="center" vertical="center"/>
    </xf>
    <xf numFmtId="0" fontId="0" fillId="5" borderId="0" xfId="0" applyFill="1" applyAlignment="1">
      <alignment horizontal="center" vertical="center"/>
    </xf>
    <xf numFmtId="0" fontId="0" fillId="5" borderId="9" xfId="0" applyFill="1" applyBorder="1" applyAlignment="1">
      <alignment horizontal="center" vertical="center"/>
    </xf>
    <xf numFmtId="0" fontId="0" fillId="5" borderId="27" xfId="0" applyFill="1" applyBorder="1" applyAlignment="1">
      <alignment horizontal="center" vertical="center"/>
    </xf>
    <xf numFmtId="0" fontId="0" fillId="5" borderId="6" xfId="0" applyFill="1" applyBorder="1" applyAlignment="1">
      <alignment horizontal="center" vertical="center"/>
    </xf>
    <xf numFmtId="0" fontId="0" fillId="5" borderId="11" xfId="0" applyFill="1" applyBorder="1" applyAlignment="1">
      <alignment horizontal="center" vertical="center"/>
    </xf>
    <xf numFmtId="0" fontId="6" fillId="5" borderId="8" xfId="0" applyFont="1" applyFill="1" applyBorder="1" applyAlignment="1" applyProtection="1">
      <alignment horizontal="left" vertical="center" wrapText="1"/>
      <protection hidden="1"/>
    </xf>
    <xf numFmtId="0" fontId="6" fillId="5" borderId="12" xfId="0" applyFont="1" applyFill="1" applyBorder="1" applyAlignment="1" applyProtection="1">
      <alignment horizontal="left" vertical="center" wrapText="1"/>
      <protection hidden="1"/>
    </xf>
    <xf numFmtId="0" fontId="5" fillId="5" borderId="4" xfId="0" applyFont="1" applyFill="1" applyBorder="1" applyAlignment="1" applyProtection="1">
      <alignment horizontal="left" vertical="center" wrapText="1"/>
      <protection hidden="1"/>
    </xf>
    <xf numFmtId="0" fontId="5" fillId="5" borderId="0" xfId="0" applyFont="1" applyFill="1" applyBorder="1" applyAlignment="1" applyProtection="1">
      <alignment horizontal="left" vertical="center" wrapText="1"/>
      <protection hidden="1"/>
    </xf>
    <xf numFmtId="0" fontId="5" fillId="5" borderId="9" xfId="0" applyFont="1" applyFill="1" applyBorder="1" applyAlignment="1" applyProtection="1">
      <alignment horizontal="left" vertical="center" wrapText="1"/>
      <protection hidden="1"/>
    </xf>
    <xf numFmtId="0" fontId="6" fillId="5" borderId="4" xfId="0" applyFont="1" applyFill="1" applyBorder="1" applyAlignment="1" applyProtection="1">
      <alignment horizontal="center" vertical="center" wrapText="1"/>
      <protection hidden="1"/>
    </xf>
    <xf numFmtId="0" fontId="6" fillId="5" borderId="0" xfId="0" applyFont="1" applyFill="1" applyBorder="1" applyAlignment="1" applyProtection="1">
      <alignment horizontal="center" vertical="center" wrapText="1"/>
      <protection hidden="1"/>
    </xf>
    <xf numFmtId="0" fontId="6" fillId="5" borderId="9" xfId="0" applyFont="1" applyFill="1" applyBorder="1" applyAlignment="1" applyProtection="1">
      <alignment horizontal="center" vertical="center" wrapText="1"/>
      <protection hidden="1"/>
    </xf>
    <xf numFmtId="0" fontId="6" fillId="5" borderId="27" xfId="0" applyFont="1" applyFill="1" applyBorder="1" applyAlignment="1">
      <alignment vertical="center"/>
    </xf>
    <xf numFmtId="0" fontId="6" fillId="5" borderId="6" xfId="0" applyFont="1" applyFill="1" applyBorder="1" applyAlignment="1">
      <alignment vertical="center"/>
    </xf>
    <xf numFmtId="0" fontId="6" fillId="5" borderId="11" xfId="0" applyFont="1" applyFill="1" applyBorder="1" applyAlignment="1">
      <alignment vertical="center"/>
    </xf>
    <xf numFmtId="0" fontId="6" fillId="5" borderId="1" xfId="0" applyFont="1" applyFill="1" applyBorder="1" applyAlignment="1" applyProtection="1">
      <alignment horizontal="center" vertical="center"/>
      <protection hidden="1"/>
    </xf>
    <xf numFmtId="0" fontId="4" fillId="5" borderId="20" xfId="0" applyFont="1" applyFill="1" applyBorder="1" applyAlignment="1" applyProtection="1">
      <alignment horizontal="center" vertical="center"/>
      <protection hidden="1"/>
    </xf>
    <xf numFmtId="0" fontId="4" fillId="5" borderId="5" xfId="0" applyFont="1" applyFill="1" applyBorder="1" applyAlignment="1" applyProtection="1">
      <alignment horizontal="center" vertical="center"/>
      <protection hidden="1"/>
    </xf>
    <xf numFmtId="0" fontId="4" fillId="5" borderId="21" xfId="0" applyFont="1" applyFill="1" applyBorder="1" applyAlignment="1" applyProtection="1">
      <alignment horizontal="center" vertical="center"/>
      <protection hidden="1"/>
    </xf>
    <xf numFmtId="0" fontId="4" fillId="5" borderId="22" xfId="0" applyFont="1" applyFill="1" applyBorder="1" applyAlignment="1" applyProtection="1">
      <alignment horizontal="center" vertical="center"/>
      <protection hidden="1"/>
    </xf>
    <xf numFmtId="0" fontId="4" fillId="5" borderId="23" xfId="0" applyFont="1" applyFill="1" applyBorder="1" applyAlignment="1" applyProtection="1">
      <alignment horizontal="center" vertical="center"/>
      <protection hidden="1"/>
    </xf>
    <xf numFmtId="0" fontId="4" fillId="5" borderId="24" xfId="0" applyFont="1" applyFill="1" applyBorder="1" applyAlignment="1" applyProtection="1">
      <alignment horizontal="center" vertical="center"/>
      <protection hidden="1"/>
    </xf>
    <xf numFmtId="0" fontId="4" fillId="5" borderId="14" xfId="0" applyFont="1" applyFill="1" applyBorder="1" applyAlignment="1" applyProtection="1">
      <alignment horizontal="center" vertical="center"/>
      <protection hidden="1"/>
    </xf>
    <xf numFmtId="0" fontId="4" fillId="5" borderId="13" xfId="0" applyFont="1" applyFill="1" applyBorder="1" applyAlignment="1" applyProtection="1">
      <alignment horizontal="center" vertical="center"/>
      <protection hidden="1"/>
    </xf>
    <xf numFmtId="0" fontId="4" fillId="5" borderId="26" xfId="0" applyFont="1" applyFill="1" applyBorder="1" applyAlignment="1" applyProtection="1">
      <alignment horizontal="center" vertical="center"/>
      <protection hidden="1"/>
    </xf>
    <xf numFmtId="0" fontId="4" fillId="5" borderId="8"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protection hidden="1"/>
    </xf>
    <xf numFmtId="0" fontId="4" fillId="5" borderId="4" xfId="0" applyFont="1" applyFill="1" applyBorder="1" applyAlignment="1" applyProtection="1">
      <alignment horizontal="center" vertical="center"/>
      <protection hidden="1"/>
    </xf>
    <xf numFmtId="0" fontId="4" fillId="5" borderId="0" xfId="0" applyFont="1" applyFill="1" applyBorder="1" applyAlignment="1" applyProtection="1">
      <alignment horizontal="center" vertical="center"/>
      <protection hidden="1"/>
    </xf>
    <xf numFmtId="0" fontId="4" fillId="5" borderId="9" xfId="0" applyFont="1" applyFill="1" applyBorder="1" applyAlignment="1" applyProtection="1">
      <alignment horizontal="center" vertical="center"/>
      <protection hidden="1"/>
    </xf>
    <xf numFmtId="0" fontId="4" fillId="5" borderId="27" xfId="0" applyFont="1" applyFill="1" applyBorder="1" applyAlignment="1" applyProtection="1">
      <alignment horizontal="center" vertical="center"/>
      <protection hidden="1"/>
    </xf>
    <xf numFmtId="0" fontId="4" fillId="5" borderId="6"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hidden="1"/>
    </xf>
    <xf numFmtId="0" fontId="0" fillId="5" borderId="2" xfId="0" applyFont="1" applyFill="1" applyBorder="1" applyAlignment="1" applyProtection="1">
      <alignment horizontal="center" vertical="center"/>
      <protection hidden="1"/>
    </xf>
    <xf numFmtId="0" fontId="0" fillId="5" borderId="3" xfId="0" applyFont="1" applyFill="1" applyBorder="1" applyAlignment="1" applyProtection="1">
      <alignment horizontal="center" vertical="center"/>
      <protection hidden="1"/>
    </xf>
    <xf numFmtId="0" fontId="5" fillId="5" borderId="26" xfId="0" applyFont="1" applyFill="1" applyBorder="1" applyAlignment="1" applyProtection="1">
      <alignment horizontal="center" vertical="center" wrapText="1"/>
      <protection hidden="1"/>
    </xf>
    <xf numFmtId="0" fontId="5" fillId="5" borderId="8" xfId="0" applyFont="1" applyFill="1" applyBorder="1" applyAlignment="1" applyProtection="1">
      <alignment horizontal="center" vertical="center" wrapText="1"/>
      <protection hidden="1"/>
    </xf>
    <xf numFmtId="0" fontId="5" fillId="5" borderId="12" xfId="0" applyFont="1" applyFill="1" applyBorder="1" applyAlignment="1" applyProtection="1">
      <alignment horizontal="center" vertical="center" wrapText="1"/>
      <protection hidden="1"/>
    </xf>
    <xf numFmtId="0" fontId="5" fillId="5" borderId="4" xfId="0" applyFont="1" applyFill="1" applyBorder="1" applyAlignment="1" applyProtection="1">
      <alignment horizontal="center" vertical="center" wrapText="1"/>
      <protection hidden="1"/>
    </xf>
    <xf numFmtId="0" fontId="5" fillId="5" borderId="0" xfId="0" applyFont="1" applyFill="1" applyBorder="1" applyAlignment="1" applyProtection="1">
      <alignment horizontal="center" vertical="center" wrapText="1"/>
      <protection hidden="1"/>
    </xf>
    <xf numFmtId="0" fontId="5" fillId="5" borderId="9" xfId="0" applyFont="1" applyFill="1" applyBorder="1" applyAlignment="1" applyProtection="1">
      <alignment horizontal="center" vertical="center" wrapText="1"/>
      <protection hidden="1"/>
    </xf>
    <xf numFmtId="0" fontId="5" fillId="5" borderId="27" xfId="0" applyFont="1" applyFill="1" applyBorder="1" applyAlignment="1" applyProtection="1">
      <alignment horizontal="center" vertical="center" wrapText="1"/>
      <protection hidden="1"/>
    </xf>
    <xf numFmtId="0" fontId="5" fillId="5" borderId="6" xfId="0" applyFont="1" applyFill="1" applyBorder="1" applyAlignment="1" applyProtection="1">
      <alignment horizontal="center" vertical="center" wrapText="1"/>
      <protection hidden="1"/>
    </xf>
    <xf numFmtId="0" fontId="5" fillId="5" borderId="11" xfId="0" applyFont="1" applyFill="1" applyBorder="1" applyAlignment="1" applyProtection="1">
      <alignment horizontal="center" vertical="center" wrapText="1"/>
      <protection hidden="1"/>
    </xf>
    <xf numFmtId="0" fontId="28" fillId="5" borderId="33" xfId="0" applyFont="1" applyFill="1" applyBorder="1" applyAlignment="1" applyProtection="1">
      <alignment horizontal="center" vertical="center"/>
      <protection hidden="1"/>
    </xf>
    <xf numFmtId="0" fontId="0" fillId="5" borderId="8" xfId="0" applyFill="1" applyBorder="1" applyAlignment="1" applyProtection="1">
      <alignment horizontal="center" vertical="center"/>
      <protection hidden="1"/>
    </xf>
    <xf numFmtId="0" fontId="0" fillId="5" borderId="12" xfId="0" applyFill="1" applyBorder="1" applyAlignment="1" applyProtection="1">
      <alignment horizontal="center" vertical="center"/>
      <protection hidden="1"/>
    </xf>
    <xf numFmtId="0" fontId="0" fillId="5" borderId="27" xfId="0" applyFill="1" applyBorder="1" applyAlignment="1" applyProtection="1">
      <alignment horizontal="center" vertical="center"/>
      <protection hidden="1"/>
    </xf>
    <xf numFmtId="0" fontId="0" fillId="5" borderId="6" xfId="0" applyFill="1" applyBorder="1" applyAlignment="1" applyProtection="1">
      <alignment horizontal="center" vertical="center"/>
      <protection hidden="1"/>
    </xf>
    <xf numFmtId="0" fontId="0" fillId="5" borderId="11" xfId="0" applyFill="1" applyBorder="1" applyAlignment="1" applyProtection="1">
      <alignment horizontal="center" vertical="center"/>
      <protection hidden="1"/>
    </xf>
    <xf numFmtId="0" fontId="12" fillId="5" borderId="20" xfId="0" applyFont="1" applyFill="1" applyBorder="1" applyAlignment="1" applyProtection="1">
      <alignment horizontal="center" vertical="center"/>
      <protection hidden="1"/>
    </xf>
    <xf numFmtId="0" fontId="12" fillId="5" borderId="5" xfId="0" applyFont="1" applyFill="1" applyBorder="1" applyAlignment="1" applyProtection="1">
      <alignment horizontal="center" vertical="center"/>
      <protection hidden="1"/>
    </xf>
    <xf numFmtId="0" fontId="12" fillId="5" borderId="21"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12" fillId="5" borderId="23" xfId="0" applyFont="1" applyFill="1" applyBorder="1" applyAlignment="1" applyProtection="1">
      <alignment horizontal="center" vertical="center"/>
      <protection hidden="1"/>
    </xf>
    <xf numFmtId="0" fontId="12" fillId="5" borderId="24" xfId="0" applyFont="1" applyFill="1" applyBorder="1" applyAlignment="1" applyProtection="1">
      <alignment horizontal="center" vertical="center"/>
      <protection hidden="1"/>
    </xf>
    <xf numFmtId="0" fontId="3" fillId="5" borderId="20" xfId="0" applyFont="1" applyFill="1" applyBorder="1" applyAlignment="1" applyProtection="1">
      <alignment horizontal="center" vertical="center"/>
      <protection hidden="1"/>
    </xf>
    <xf numFmtId="0" fontId="3" fillId="5" borderId="5" xfId="0" applyFont="1" applyFill="1" applyBorder="1" applyAlignment="1" applyProtection="1">
      <alignment horizontal="center" vertical="center"/>
      <protection hidden="1"/>
    </xf>
    <xf numFmtId="0" fontId="3" fillId="5" borderId="21" xfId="0" applyFont="1" applyFill="1" applyBorder="1" applyAlignment="1" applyProtection="1">
      <alignment horizontal="center" vertical="center"/>
      <protection hidden="1"/>
    </xf>
    <xf numFmtId="0" fontId="3" fillId="5" borderId="22" xfId="0" applyFont="1" applyFill="1" applyBorder="1" applyAlignment="1" applyProtection="1">
      <alignment horizontal="center" vertical="center"/>
      <protection hidden="1"/>
    </xf>
    <xf numFmtId="0" fontId="3" fillId="5" borderId="23" xfId="0" applyFont="1" applyFill="1" applyBorder="1" applyAlignment="1" applyProtection="1">
      <alignment horizontal="center" vertical="center"/>
      <protection hidden="1"/>
    </xf>
    <xf numFmtId="0" fontId="3" fillId="5" borderId="24" xfId="0" applyFont="1" applyFill="1" applyBorder="1" applyAlignment="1" applyProtection="1">
      <alignment horizontal="center" vertical="center"/>
      <protection hidden="1"/>
    </xf>
    <xf numFmtId="0" fontId="4" fillId="5" borderId="14" xfId="0" applyFont="1" applyFill="1" applyBorder="1" applyAlignment="1" applyProtection="1">
      <alignment horizontal="right" vertical="center"/>
      <protection hidden="1"/>
    </xf>
    <xf numFmtId="0" fontId="6" fillId="5" borderId="0" xfId="0" applyFont="1" applyFill="1" applyBorder="1" applyAlignment="1" applyProtection="1">
      <alignment horizontal="center" vertical="center"/>
      <protection hidden="1"/>
    </xf>
    <xf numFmtId="0" fontId="4" fillId="5" borderId="13" xfId="0" applyFont="1" applyFill="1" applyBorder="1" applyAlignment="1" applyProtection="1">
      <alignment horizontal="right" vertical="center"/>
      <protection hidden="1"/>
    </xf>
    <xf numFmtId="0" fontId="4" fillId="5" borderId="15" xfId="0" applyFont="1" applyFill="1" applyBorder="1" applyAlignment="1" applyProtection="1">
      <alignment horizontal="left" vertical="center"/>
      <protection hidden="1"/>
    </xf>
    <xf numFmtId="0" fontId="4" fillId="5" borderId="15" xfId="0" applyFont="1" applyFill="1" applyBorder="1" applyAlignment="1" applyProtection="1">
      <alignment horizontal="center" vertical="center"/>
      <protection hidden="1"/>
    </xf>
    <xf numFmtId="0" fontId="0" fillId="5" borderId="4" xfId="0"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9" xfId="0" applyFill="1" applyBorder="1" applyAlignment="1" applyProtection="1">
      <alignment horizontal="center" vertical="center"/>
      <protection hidden="1"/>
    </xf>
    <xf numFmtId="0" fontId="12" fillId="5" borderId="1" xfId="0" applyFont="1" applyFill="1" applyBorder="1" applyAlignment="1" applyProtection="1">
      <alignment horizontal="left" vertical="center"/>
      <protection hidden="1"/>
    </xf>
    <xf numFmtId="0" fontId="12" fillId="5" borderId="2" xfId="0" applyFont="1" applyFill="1" applyBorder="1" applyAlignment="1" applyProtection="1">
      <alignment horizontal="left" vertical="center"/>
      <protection hidden="1"/>
    </xf>
    <xf numFmtId="0" fontId="0" fillId="5" borderId="16" xfId="0" applyFont="1" applyFill="1" applyBorder="1" applyAlignment="1" applyProtection="1">
      <alignment horizontal="center" vertical="center"/>
      <protection hidden="1"/>
    </xf>
    <xf numFmtId="0" fontId="5" fillId="5" borderId="16" xfId="0" applyFont="1" applyFill="1" applyBorder="1" applyAlignment="1" applyProtection="1">
      <alignment horizontal="center" vertical="center"/>
      <protection hidden="1"/>
    </xf>
    <xf numFmtId="0" fontId="5" fillId="5" borderId="1" xfId="0" applyFont="1" applyFill="1" applyBorder="1" applyAlignment="1" applyProtection="1">
      <alignment horizontal="center" vertical="center"/>
      <protection hidden="1"/>
    </xf>
    <xf numFmtId="0" fontId="5" fillId="5" borderId="2" xfId="0" applyFont="1" applyFill="1" applyBorder="1" applyAlignment="1" applyProtection="1">
      <alignment horizontal="center" vertical="center"/>
      <protection hidden="1"/>
    </xf>
    <xf numFmtId="0" fontId="5" fillId="5" borderId="3" xfId="0" applyFont="1" applyFill="1" applyBorder="1" applyAlignment="1" applyProtection="1">
      <alignment horizontal="center" vertical="center"/>
      <protection hidden="1"/>
    </xf>
    <xf numFmtId="0" fontId="12" fillId="5" borderId="16" xfId="0" applyFont="1" applyFill="1" applyBorder="1" applyAlignment="1" applyProtection="1">
      <alignment horizontal="left" vertical="center"/>
      <protection hidden="1"/>
    </xf>
    <xf numFmtId="0" fontId="0" fillId="5" borderId="3" xfId="0" applyFill="1" applyBorder="1" applyAlignment="1" applyProtection="1">
      <alignment horizontal="center" vertical="center"/>
      <protection hidden="1"/>
    </xf>
    <xf numFmtId="0" fontId="0" fillId="5" borderId="16" xfId="0" applyFill="1" applyBorder="1" applyAlignment="1" applyProtection="1">
      <alignment horizontal="center" vertical="center"/>
      <protection hidden="1"/>
    </xf>
    <xf numFmtId="0" fontId="12" fillId="5" borderId="26" xfId="0" applyFont="1" applyFill="1" applyBorder="1" applyAlignment="1" applyProtection="1">
      <alignment vertical="center"/>
      <protection hidden="1"/>
    </xf>
    <xf numFmtId="0" fontId="12" fillId="5" borderId="8" xfId="0" applyFont="1" applyFill="1" applyBorder="1" applyAlignment="1" applyProtection="1">
      <alignment vertical="center"/>
      <protection hidden="1"/>
    </xf>
    <xf numFmtId="0" fontId="0" fillId="5" borderId="27" xfId="0" applyFont="1" applyFill="1" applyBorder="1" applyAlignment="1">
      <alignment vertical="center"/>
    </xf>
    <xf numFmtId="0" fontId="0" fillId="5" borderId="6" xfId="0" applyFont="1" applyFill="1" applyBorder="1" applyAlignment="1">
      <alignment vertical="center"/>
    </xf>
    <xf numFmtId="0" fontId="12" fillId="5" borderId="20" xfId="0" applyFont="1" applyFill="1" applyBorder="1" applyAlignment="1" applyProtection="1">
      <alignment horizontal="right" vertical="center" wrapText="1"/>
      <protection hidden="1"/>
    </xf>
    <xf numFmtId="0" fontId="0" fillId="5" borderId="5" xfId="0" applyFont="1" applyFill="1" applyBorder="1" applyAlignment="1">
      <alignment horizontal="right" vertical="center"/>
    </xf>
    <xf numFmtId="0" fontId="0" fillId="5" borderId="21" xfId="0" applyFont="1" applyFill="1" applyBorder="1" applyAlignment="1">
      <alignment horizontal="right" vertical="center"/>
    </xf>
    <xf numFmtId="0" fontId="0" fillId="5" borderId="22" xfId="0" applyFont="1" applyFill="1" applyBorder="1" applyAlignment="1">
      <alignment horizontal="right" vertical="center"/>
    </xf>
    <xf numFmtId="0" fontId="0" fillId="5" borderId="23" xfId="0" applyFont="1" applyFill="1" applyBorder="1" applyAlignment="1">
      <alignment horizontal="right" vertical="center"/>
    </xf>
    <xf numFmtId="0" fontId="0" fillId="5" borderId="24" xfId="0" applyFont="1" applyFill="1" applyBorder="1" applyAlignment="1">
      <alignment horizontal="right" vertical="center"/>
    </xf>
    <xf numFmtId="0" fontId="0" fillId="5" borderId="8" xfId="0" applyFont="1" applyFill="1" applyBorder="1" applyAlignment="1">
      <alignment vertical="center" wrapText="1"/>
    </xf>
    <xf numFmtId="0" fontId="0" fillId="5" borderId="12" xfId="0" applyFont="1" applyFill="1" applyBorder="1" applyAlignment="1">
      <alignment vertical="center" wrapText="1"/>
    </xf>
    <xf numFmtId="0" fontId="0" fillId="5" borderId="11" xfId="0" applyFont="1" applyFill="1" applyBorder="1" applyAlignment="1">
      <alignment vertical="center"/>
    </xf>
    <xf numFmtId="0" fontId="6" fillId="5" borderId="2" xfId="0" applyFont="1" applyFill="1" applyBorder="1" applyAlignment="1" applyProtection="1">
      <alignment horizontal="center" vertical="center" wrapText="1"/>
      <protection hidden="1"/>
    </xf>
    <xf numFmtId="0" fontId="6" fillId="5" borderId="3"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protection hidden="1"/>
    </xf>
    <xf numFmtId="0" fontId="5" fillId="0" borderId="26" xfId="0" applyFont="1" applyFill="1" applyBorder="1" applyAlignment="1" applyProtection="1">
      <alignment horizontal="center" vertical="center" wrapText="1"/>
      <protection hidden="1"/>
    </xf>
    <xf numFmtId="0" fontId="5" fillId="0" borderId="8" xfId="0" applyFont="1" applyFill="1" applyBorder="1" applyAlignment="1" applyProtection="1">
      <alignment horizontal="center" vertical="center"/>
      <protection hidden="1"/>
    </xf>
    <xf numFmtId="0" fontId="5" fillId="0" borderId="12" xfId="0" applyFont="1" applyFill="1" applyBorder="1" applyAlignment="1" applyProtection="1">
      <alignment horizontal="center" vertical="center"/>
      <protection hidden="1"/>
    </xf>
    <xf numFmtId="0" fontId="6" fillId="2" borderId="26" xfId="0" applyFont="1" applyFill="1" applyBorder="1" applyAlignment="1" applyProtection="1">
      <alignment horizontal="center" vertical="center" wrapText="1"/>
      <protection hidden="1"/>
    </xf>
    <xf numFmtId="0" fontId="6" fillId="5" borderId="8" xfId="0" applyFont="1" applyFill="1" applyBorder="1" applyAlignment="1" applyProtection="1">
      <alignment horizontal="center" vertical="center"/>
      <protection hidden="1"/>
    </xf>
    <xf numFmtId="0" fontId="6" fillId="2" borderId="12" xfId="0" applyFont="1" applyFill="1" applyBorder="1" applyAlignment="1" applyProtection="1">
      <alignment horizontal="center" vertical="center"/>
      <protection hidden="1"/>
    </xf>
    <xf numFmtId="0" fontId="23" fillId="2" borderId="26" xfId="0" applyFont="1" applyFill="1" applyBorder="1" applyAlignment="1" applyProtection="1">
      <alignment horizontal="center" vertical="center" wrapText="1"/>
      <protection hidden="1"/>
    </xf>
    <xf numFmtId="0" fontId="23" fillId="2" borderId="8" xfId="0" applyFont="1" applyFill="1" applyBorder="1" applyAlignment="1" applyProtection="1">
      <alignment horizontal="center" vertical="center" wrapText="1"/>
      <protection hidden="1"/>
    </xf>
    <xf numFmtId="0" fontId="23" fillId="2" borderId="12" xfId="0" applyFont="1" applyFill="1" applyBorder="1" applyAlignment="1" applyProtection="1">
      <alignment horizontal="center" vertical="center" wrapText="1"/>
      <protection hidden="1"/>
    </xf>
    <xf numFmtId="0" fontId="24" fillId="0" borderId="27" xfId="0" applyFont="1" applyBorder="1" applyAlignment="1">
      <alignment horizontal="center" vertical="center"/>
    </xf>
    <xf numFmtId="0" fontId="24" fillId="0" borderId="6" xfId="0" applyFont="1" applyBorder="1" applyAlignment="1">
      <alignment horizontal="center" vertical="center"/>
    </xf>
    <xf numFmtId="0" fontId="24" fillId="0" borderId="11" xfId="0" applyFont="1" applyBorder="1" applyAlignment="1">
      <alignment horizontal="center" vertical="center"/>
    </xf>
    <xf numFmtId="0" fontId="6" fillId="0" borderId="1"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0" fontId="6" fillId="0" borderId="3" xfId="0" applyFont="1" applyFill="1" applyBorder="1" applyAlignment="1" applyProtection="1">
      <alignment horizontal="center" vertical="center" wrapText="1"/>
      <protection hidden="1"/>
    </xf>
    <xf numFmtId="0" fontId="5" fillId="2" borderId="26"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12"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5" fillId="2" borderId="27"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11" xfId="0" applyFont="1" applyFill="1" applyBorder="1" applyAlignment="1" applyProtection="1">
      <alignment horizontal="center" vertical="center" wrapText="1"/>
      <protection hidden="1"/>
    </xf>
    <xf numFmtId="0" fontId="0" fillId="5" borderId="27"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12" fillId="5" borderId="20" xfId="0" applyFont="1" applyFill="1" applyBorder="1" applyAlignment="1" applyProtection="1">
      <alignment horizontal="right" vertical="center"/>
      <protection hidden="1"/>
    </xf>
    <xf numFmtId="0" fontId="12" fillId="5" borderId="5" xfId="0" applyFont="1" applyFill="1" applyBorder="1" applyAlignment="1">
      <alignment horizontal="right" vertical="center"/>
    </xf>
    <xf numFmtId="0" fontId="12" fillId="5" borderId="21" xfId="0" applyFont="1" applyFill="1" applyBorder="1" applyAlignment="1">
      <alignment horizontal="right" vertical="center"/>
    </xf>
    <xf numFmtId="0" fontId="12" fillId="5" borderId="22" xfId="0" applyFont="1" applyFill="1" applyBorder="1" applyAlignment="1">
      <alignment horizontal="right" vertical="center"/>
    </xf>
    <xf numFmtId="0" fontId="12" fillId="5" borderId="23" xfId="0" applyFont="1" applyFill="1" applyBorder="1" applyAlignment="1">
      <alignment horizontal="right" vertical="center"/>
    </xf>
    <xf numFmtId="0" fontId="12" fillId="5" borderId="24" xfId="0" applyFont="1" applyFill="1" applyBorder="1" applyAlignment="1">
      <alignment horizontal="right" vertical="center"/>
    </xf>
    <xf numFmtId="0" fontId="6" fillId="5" borderId="38" xfId="0" applyFont="1" applyFill="1" applyBorder="1" applyAlignment="1" applyProtection="1">
      <alignment horizontal="left" vertical="center" wrapText="1"/>
      <protection hidden="1"/>
    </xf>
    <xf numFmtId="0" fontId="0" fillId="5" borderId="39" xfId="0" applyFont="1" applyFill="1" applyBorder="1" applyAlignment="1">
      <alignment vertical="center" wrapText="1"/>
    </xf>
    <xf numFmtId="0" fontId="0" fillId="5" borderId="6" xfId="0" applyFont="1" applyFill="1" applyBorder="1" applyAlignment="1">
      <alignment vertical="center" wrapText="1"/>
    </xf>
    <xf numFmtId="0" fontId="0" fillId="5" borderId="11" xfId="0" applyFont="1" applyFill="1" applyBorder="1" applyAlignment="1">
      <alignment vertical="center" wrapText="1"/>
    </xf>
    <xf numFmtId="0" fontId="6" fillId="5" borderId="1" xfId="0" applyFont="1" applyFill="1" applyBorder="1" applyAlignment="1" applyProtection="1">
      <alignment horizontal="left" vertical="center" wrapText="1"/>
      <protection hidden="1"/>
    </xf>
    <xf numFmtId="0" fontId="6" fillId="5" borderId="2" xfId="0" applyFont="1" applyFill="1" applyBorder="1" applyAlignment="1" applyProtection="1">
      <alignment horizontal="left" vertical="center" wrapText="1"/>
      <protection hidden="1"/>
    </xf>
    <xf numFmtId="0" fontId="12" fillId="5" borderId="26" xfId="0" applyFont="1" applyFill="1" applyBorder="1" applyAlignment="1" applyProtection="1">
      <alignment horizontal="left" vertical="center"/>
      <protection hidden="1"/>
    </xf>
    <xf numFmtId="0" fontId="12" fillId="5" borderId="8" xfId="0" applyFont="1" applyFill="1" applyBorder="1" applyAlignment="1" applyProtection="1">
      <alignment horizontal="left" vertical="center"/>
      <protection hidden="1"/>
    </xf>
    <xf numFmtId="0" fontId="0" fillId="5" borderId="8"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lignment horizontal="center" vertical="center" wrapText="1"/>
    </xf>
    <xf numFmtId="0" fontId="6" fillId="0" borderId="0" xfId="0" applyFont="1" applyFill="1" applyBorder="1" applyAlignment="1" applyProtection="1">
      <alignment horizontal="center" vertical="center" shrinkToFit="1"/>
      <protection hidden="1"/>
    </xf>
    <xf numFmtId="0" fontId="0" fillId="0" borderId="0" xfId="0" applyFill="1" applyBorder="1" applyAlignment="1" applyProtection="1">
      <alignment horizontal="center" vertical="center" shrinkToFit="1"/>
      <protection hidden="1"/>
    </xf>
    <xf numFmtId="0" fontId="0" fillId="5" borderId="12" xfId="0" applyFill="1" applyBorder="1" applyAlignment="1">
      <alignment vertical="center"/>
    </xf>
    <xf numFmtId="0" fontId="23" fillId="5" borderId="38" xfId="0" applyFont="1" applyFill="1" applyBorder="1" applyAlignment="1" applyProtection="1">
      <alignment horizontal="left" vertical="center" wrapText="1"/>
      <protection hidden="1"/>
    </xf>
    <xf numFmtId="0" fontId="24" fillId="5" borderId="8" xfId="0" applyFont="1" applyFill="1" applyBorder="1" applyAlignment="1">
      <alignment vertical="center" wrapText="1"/>
    </xf>
    <xf numFmtId="0" fontId="24" fillId="5" borderId="12" xfId="0" applyFont="1" applyFill="1" applyBorder="1" applyAlignment="1">
      <alignment vertical="center" wrapText="1"/>
    </xf>
    <xf numFmtId="0" fontId="24" fillId="5" borderId="39" xfId="0" applyFont="1" applyFill="1" applyBorder="1" applyAlignment="1">
      <alignment vertical="center" wrapText="1"/>
    </xf>
    <xf numFmtId="0" fontId="24" fillId="5" borderId="6" xfId="0" applyFont="1" applyFill="1" applyBorder="1" applyAlignment="1">
      <alignment vertical="center" wrapText="1"/>
    </xf>
    <xf numFmtId="0" fontId="24" fillId="5" borderId="11" xfId="0" applyFont="1" applyFill="1" applyBorder="1" applyAlignment="1">
      <alignment vertical="center" wrapText="1"/>
    </xf>
  </cellXfs>
  <cellStyles count="1">
    <cellStyle name="標準"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180975</xdr:colOff>
      <xdr:row>89</xdr:row>
      <xdr:rowOff>28574</xdr:rowOff>
    </xdr:from>
    <xdr:to>
      <xdr:col>27</xdr:col>
      <xdr:colOff>69870</xdr:colOff>
      <xdr:row>94</xdr:row>
      <xdr:rowOff>114300</xdr:rowOff>
    </xdr:to>
    <xdr:sp macro="" textlink="">
      <xdr:nvSpPr>
        <xdr:cNvPr id="2" name="大かっこ 1">
          <a:extLst>
            <a:ext uri="{FF2B5EF4-FFF2-40B4-BE49-F238E27FC236}">
              <a16:creationId xmlns:a16="http://schemas.microsoft.com/office/drawing/2014/main" id="{D4715767-CF6E-453E-8575-A135F9342042}"/>
            </a:ext>
          </a:extLst>
        </xdr:cNvPr>
        <xdr:cNvSpPr/>
      </xdr:nvSpPr>
      <xdr:spPr>
        <a:xfrm>
          <a:off x="6048375" y="17535524"/>
          <a:ext cx="2200275" cy="600076"/>
        </a:xfrm>
        <a:prstGeom prst="bracketPair">
          <a:avLst>
            <a:gd name="adj" fmla="val 7408"/>
          </a:avLst>
        </a:prstGeom>
        <a:ln w="25400" cmpd="sng">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30</xdr:col>
      <xdr:colOff>15240</xdr:colOff>
      <xdr:row>0</xdr:row>
      <xdr:rowOff>15240</xdr:rowOff>
    </xdr:from>
    <xdr:to>
      <xdr:col>30</xdr:col>
      <xdr:colOff>15240</xdr:colOff>
      <xdr:row>1</xdr:row>
      <xdr:rowOff>15240</xdr:rowOff>
    </xdr:to>
    <xdr:sp macro="" textlink="">
      <xdr:nvSpPr>
        <xdr:cNvPr id="13344" name="Line 2">
          <a:extLst>
            <a:ext uri="{FF2B5EF4-FFF2-40B4-BE49-F238E27FC236}">
              <a16:creationId xmlns:a16="http://schemas.microsoft.com/office/drawing/2014/main" id="{71C9895E-802B-44A0-87A4-65D3AA32FDC4}"/>
            </a:ext>
          </a:extLst>
        </xdr:cNvPr>
        <xdr:cNvSpPr>
          <a:spLocks noChangeShapeType="1"/>
        </xdr:cNvSpPr>
      </xdr:nvSpPr>
      <xdr:spPr bwMode="auto">
        <a:xfrm flipH="1">
          <a:off x="832104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114300</xdr:colOff>
      <xdr:row>0</xdr:row>
      <xdr:rowOff>15240</xdr:rowOff>
    </xdr:from>
    <xdr:to>
      <xdr:col>30</xdr:col>
      <xdr:colOff>114300</xdr:colOff>
      <xdr:row>1</xdr:row>
      <xdr:rowOff>15240</xdr:rowOff>
    </xdr:to>
    <xdr:sp macro="" textlink="">
      <xdr:nvSpPr>
        <xdr:cNvPr id="13345" name="Line 3">
          <a:extLst>
            <a:ext uri="{FF2B5EF4-FFF2-40B4-BE49-F238E27FC236}">
              <a16:creationId xmlns:a16="http://schemas.microsoft.com/office/drawing/2014/main" id="{7B68EAC4-DDD4-48FE-A0B1-133AD1141299}"/>
            </a:ext>
          </a:extLst>
        </xdr:cNvPr>
        <xdr:cNvSpPr>
          <a:spLocks noChangeShapeType="1"/>
        </xdr:cNvSpPr>
      </xdr:nvSpPr>
      <xdr:spPr bwMode="auto">
        <a:xfrm flipH="1">
          <a:off x="842010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243840</xdr:colOff>
      <xdr:row>0</xdr:row>
      <xdr:rowOff>15240</xdr:rowOff>
    </xdr:from>
    <xdr:to>
      <xdr:col>0</xdr:col>
      <xdr:colOff>243840</xdr:colOff>
      <xdr:row>1</xdr:row>
      <xdr:rowOff>15240</xdr:rowOff>
    </xdr:to>
    <xdr:sp macro="" textlink="">
      <xdr:nvSpPr>
        <xdr:cNvPr id="13346" name="Line 4">
          <a:extLst>
            <a:ext uri="{FF2B5EF4-FFF2-40B4-BE49-F238E27FC236}">
              <a16:creationId xmlns:a16="http://schemas.microsoft.com/office/drawing/2014/main" id="{60DB2D56-C72B-4A55-943B-CE6ACFE81F36}"/>
            </a:ext>
          </a:extLst>
        </xdr:cNvPr>
        <xdr:cNvSpPr>
          <a:spLocks noChangeShapeType="1"/>
        </xdr:cNvSpPr>
      </xdr:nvSpPr>
      <xdr:spPr bwMode="auto">
        <a:xfrm flipH="1">
          <a:off x="24384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144780</xdr:colOff>
      <xdr:row>0</xdr:row>
      <xdr:rowOff>0</xdr:rowOff>
    </xdr:from>
    <xdr:to>
      <xdr:col>0</xdr:col>
      <xdr:colOff>144780</xdr:colOff>
      <xdr:row>1</xdr:row>
      <xdr:rowOff>0</xdr:rowOff>
    </xdr:to>
    <xdr:sp macro="" textlink="">
      <xdr:nvSpPr>
        <xdr:cNvPr id="13347" name="Line 5">
          <a:extLst>
            <a:ext uri="{FF2B5EF4-FFF2-40B4-BE49-F238E27FC236}">
              <a16:creationId xmlns:a16="http://schemas.microsoft.com/office/drawing/2014/main" id="{FA111CC8-4B17-4EAB-8BF2-F7D9F5A38325}"/>
            </a:ext>
          </a:extLst>
        </xdr:cNvPr>
        <xdr:cNvSpPr>
          <a:spLocks noChangeShapeType="1"/>
        </xdr:cNvSpPr>
      </xdr:nvSpPr>
      <xdr:spPr bwMode="auto">
        <a:xfrm flipH="1">
          <a:off x="144780" y="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15240</xdr:colOff>
      <xdr:row>0</xdr:row>
      <xdr:rowOff>15240</xdr:rowOff>
    </xdr:from>
    <xdr:to>
      <xdr:col>30</xdr:col>
      <xdr:colOff>15240</xdr:colOff>
      <xdr:row>1</xdr:row>
      <xdr:rowOff>15240</xdr:rowOff>
    </xdr:to>
    <xdr:sp macro="" textlink="">
      <xdr:nvSpPr>
        <xdr:cNvPr id="13348" name="Line 2">
          <a:extLst>
            <a:ext uri="{FF2B5EF4-FFF2-40B4-BE49-F238E27FC236}">
              <a16:creationId xmlns:a16="http://schemas.microsoft.com/office/drawing/2014/main" id="{B68841B3-949D-440F-920D-F4742C7248D9}"/>
            </a:ext>
          </a:extLst>
        </xdr:cNvPr>
        <xdr:cNvSpPr>
          <a:spLocks noChangeShapeType="1"/>
        </xdr:cNvSpPr>
      </xdr:nvSpPr>
      <xdr:spPr bwMode="auto">
        <a:xfrm flipH="1">
          <a:off x="832104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114300</xdr:colOff>
      <xdr:row>0</xdr:row>
      <xdr:rowOff>15240</xdr:rowOff>
    </xdr:from>
    <xdr:to>
      <xdr:col>30</xdr:col>
      <xdr:colOff>114300</xdr:colOff>
      <xdr:row>1</xdr:row>
      <xdr:rowOff>15240</xdr:rowOff>
    </xdr:to>
    <xdr:sp macro="" textlink="">
      <xdr:nvSpPr>
        <xdr:cNvPr id="13349" name="Line 3">
          <a:extLst>
            <a:ext uri="{FF2B5EF4-FFF2-40B4-BE49-F238E27FC236}">
              <a16:creationId xmlns:a16="http://schemas.microsoft.com/office/drawing/2014/main" id="{71793010-229D-4A11-A2B3-A9F6D6521F8C}"/>
            </a:ext>
          </a:extLst>
        </xdr:cNvPr>
        <xdr:cNvSpPr>
          <a:spLocks noChangeShapeType="1"/>
        </xdr:cNvSpPr>
      </xdr:nvSpPr>
      <xdr:spPr bwMode="auto">
        <a:xfrm flipH="1">
          <a:off x="842010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243840</xdr:colOff>
      <xdr:row>0</xdr:row>
      <xdr:rowOff>15240</xdr:rowOff>
    </xdr:from>
    <xdr:to>
      <xdr:col>0</xdr:col>
      <xdr:colOff>243840</xdr:colOff>
      <xdr:row>1</xdr:row>
      <xdr:rowOff>15240</xdr:rowOff>
    </xdr:to>
    <xdr:sp macro="" textlink="">
      <xdr:nvSpPr>
        <xdr:cNvPr id="13350" name="Line 4">
          <a:extLst>
            <a:ext uri="{FF2B5EF4-FFF2-40B4-BE49-F238E27FC236}">
              <a16:creationId xmlns:a16="http://schemas.microsoft.com/office/drawing/2014/main" id="{5C68127C-528B-4AD5-9A85-D0FA2AD19564}"/>
            </a:ext>
          </a:extLst>
        </xdr:cNvPr>
        <xdr:cNvSpPr>
          <a:spLocks noChangeShapeType="1"/>
        </xdr:cNvSpPr>
      </xdr:nvSpPr>
      <xdr:spPr bwMode="auto">
        <a:xfrm flipH="1">
          <a:off x="24384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144780</xdr:colOff>
      <xdr:row>0</xdr:row>
      <xdr:rowOff>0</xdr:rowOff>
    </xdr:from>
    <xdr:to>
      <xdr:col>0</xdr:col>
      <xdr:colOff>144780</xdr:colOff>
      <xdr:row>1</xdr:row>
      <xdr:rowOff>0</xdr:rowOff>
    </xdr:to>
    <xdr:sp macro="" textlink="">
      <xdr:nvSpPr>
        <xdr:cNvPr id="13351" name="Line 5">
          <a:extLst>
            <a:ext uri="{FF2B5EF4-FFF2-40B4-BE49-F238E27FC236}">
              <a16:creationId xmlns:a16="http://schemas.microsoft.com/office/drawing/2014/main" id="{B88CAC6B-4528-4F3F-B8DE-43E52C52852D}"/>
            </a:ext>
          </a:extLst>
        </xdr:cNvPr>
        <xdr:cNvSpPr>
          <a:spLocks noChangeShapeType="1"/>
        </xdr:cNvSpPr>
      </xdr:nvSpPr>
      <xdr:spPr bwMode="auto">
        <a:xfrm flipH="1">
          <a:off x="144780" y="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15240</xdr:colOff>
      <xdr:row>0</xdr:row>
      <xdr:rowOff>15240</xdr:rowOff>
    </xdr:from>
    <xdr:to>
      <xdr:col>30</xdr:col>
      <xdr:colOff>15240</xdr:colOff>
      <xdr:row>1</xdr:row>
      <xdr:rowOff>15240</xdr:rowOff>
    </xdr:to>
    <xdr:sp macro="" textlink="">
      <xdr:nvSpPr>
        <xdr:cNvPr id="13352" name="Line 2">
          <a:extLst>
            <a:ext uri="{FF2B5EF4-FFF2-40B4-BE49-F238E27FC236}">
              <a16:creationId xmlns:a16="http://schemas.microsoft.com/office/drawing/2014/main" id="{C52AFDBC-09BA-4CA4-8310-1571287BE294}"/>
            </a:ext>
          </a:extLst>
        </xdr:cNvPr>
        <xdr:cNvSpPr>
          <a:spLocks noChangeShapeType="1"/>
        </xdr:cNvSpPr>
      </xdr:nvSpPr>
      <xdr:spPr bwMode="auto">
        <a:xfrm flipH="1">
          <a:off x="832104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114300</xdr:colOff>
      <xdr:row>0</xdr:row>
      <xdr:rowOff>15240</xdr:rowOff>
    </xdr:from>
    <xdr:to>
      <xdr:col>30</xdr:col>
      <xdr:colOff>114300</xdr:colOff>
      <xdr:row>1</xdr:row>
      <xdr:rowOff>15240</xdr:rowOff>
    </xdr:to>
    <xdr:sp macro="" textlink="">
      <xdr:nvSpPr>
        <xdr:cNvPr id="13353" name="Line 3">
          <a:extLst>
            <a:ext uri="{FF2B5EF4-FFF2-40B4-BE49-F238E27FC236}">
              <a16:creationId xmlns:a16="http://schemas.microsoft.com/office/drawing/2014/main" id="{1D26BA95-5975-4222-B014-8B340CA4FBE4}"/>
            </a:ext>
          </a:extLst>
        </xdr:cNvPr>
        <xdr:cNvSpPr>
          <a:spLocks noChangeShapeType="1"/>
        </xdr:cNvSpPr>
      </xdr:nvSpPr>
      <xdr:spPr bwMode="auto">
        <a:xfrm flipH="1">
          <a:off x="842010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243840</xdr:colOff>
      <xdr:row>0</xdr:row>
      <xdr:rowOff>15240</xdr:rowOff>
    </xdr:from>
    <xdr:to>
      <xdr:col>0</xdr:col>
      <xdr:colOff>243840</xdr:colOff>
      <xdr:row>1</xdr:row>
      <xdr:rowOff>15240</xdr:rowOff>
    </xdr:to>
    <xdr:sp macro="" textlink="">
      <xdr:nvSpPr>
        <xdr:cNvPr id="13354" name="Line 4">
          <a:extLst>
            <a:ext uri="{FF2B5EF4-FFF2-40B4-BE49-F238E27FC236}">
              <a16:creationId xmlns:a16="http://schemas.microsoft.com/office/drawing/2014/main" id="{CBD6981E-AAE5-4760-B896-239550354A8E}"/>
            </a:ext>
          </a:extLst>
        </xdr:cNvPr>
        <xdr:cNvSpPr>
          <a:spLocks noChangeShapeType="1"/>
        </xdr:cNvSpPr>
      </xdr:nvSpPr>
      <xdr:spPr bwMode="auto">
        <a:xfrm flipH="1">
          <a:off x="24384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144780</xdr:colOff>
      <xdr:row>0</xdr:row>
      <xdr:rowOff>0</xdr:rowOff>
    </xdr:from>
    <xdr:to>
      <xdr:col>0</xdr:col>
      <xdr:colOff>144780</xdr:colOff>
      <xdr:row>1</xdr:row>
      <xdr:rowOff>0</xdr:rowOff>
    </xdr:to>
    <xdr:sp macro="" textlink="">
      <xdr:nvSpPr>
        <xdr:cNvPr id="13355" name="Line 5">
          <a:extLst>
            <a:ext uri="{FF2B5EF4-FFF2-40B4-BE49-F238E27FC236}">
              <a16:creationId xmlns:a16="http://schemas.microsoft.com/office/drawing/2014/main" id="{E4868E30-6D7C-4BCD-9DB6-2334F012215F}"/>
            </a:ext>
          </a:extLst>
        </xdr:cNvPr>
        <xdr:cNvSpPr>
          <a:spLocks noChangeShapeType="1"/>
        </xdr:cNvSpPr>
      </xdr:nvSpPr>
      <xdr:spPr bwMode="auto">
        <a:xfrm flipH="1">
          <a:off x="144780" y="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15240</xdr:colOff>
      <xdr:row>0</xdr:row>
      <xdr:rowOff>15240</xdr:rowOff>
    </xdr:from>
    <xdr:to>
      <xdr:col>30</xdr:col>
      <xdr:colOff>15240</xdr:colOff>
      <xdr:row>1</xdr:row>
      <xdr:rowOff>15240</xdr:rowOff>
    </xdr:to>
    <xdr:sp macro="" textlink="">
      <xdr:nvSpPr>
        <xdr:cNvPr id="13356" name="Line 2">
          <a:extLst>
            <a:ext uri="{FF2B5EF4-FFF2-40B4-BE49-F238E27FC236}">
              <a16:creationId xmlns:a16="http://schemas.microsoft.com/office/drawing/2014/main" id="{7E0E3431-113F-4252-B765-E4E984777175}"/>
            </a:ext>
          </a:extLst>
        </xdr:cNvPr>
        <xdr:cNvSpPr>
          <a:spLocks noChangeShapeType="1"/>
        </xdr:cNvSpPr>
      </xdr:nvSpPr>
      <xdr:spPr bwMode="auto">
        <a:xfrm flipH="1">
          <a:off x="832104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114300</xdr:colOff>
      <xdr:row>0</xdr:row>
      <xdr:rowOff>15240</xdr:rowOff>
    </xdr:from>
    <xdr:to>
      <xdr:col>30</xdr:col>
      <xdr:colOff>114300</xdr:colOff>
      <xdr:row>1</xdr:row>
      <xdr:rowOff>15240</xdr:rowOff>
    </xdr:to>
    <xdr:sp macro="" textlink="">
      <xdr:nvSpPr>
        <xdr:cNvPr id="13357" name="Line 3">
          <a:extLst>
            <a:ext uri="{FF2B5EF4-FFF2-40B4-BE49-F238E27FC236}">
              <a16:creationId xmlns:a16="http://schemas.microsoft.com/office/drawing/2014/main" id="{F2BAE5F3-935B-4346-A5B6-2401B8B2FF59}"/>
            </a:ext>
          </a:extLst>
        </xdr:cNvPr>
        <xdr:cNvSpPr>
          <a:spLocks noChangeShapeType="1"/>
        </xdr:cNvSpPr>
      </xdr:nvSpPr>
      <xdr:spPr bwMode="auto">
        <a:xfrm flipH="1">
          <a:off x="842010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7620</xdr:rowOff>
    </xdr:from>
    <xdr:to>
      <xdr:col>0</xdr:col>
      <xdr:colOff>57150</xdr:colOff>
      <xdr:row>1</xdr:row>
      <xdr:rowOff>7620</xdr:rowOff>
    </xdr:to>
    <xdr:sp macro="" textlink="">
      <xdr:nvSpPr>
        <xdr:cNvPr id="13358" name="Line 4">
          <a:extLst>
            <a:ext uri="{FF2B5EF4-FFF2-40B4-BE49-F238E27FC236}">
              <a16:creationId xmlns:a16="http://schemas.microsoft.com/office/drawing/2014/main" id="{6195B1B0-D879-4257-9695-9A776694CFC5}"/>
            </a:ext>
          </a:extLst>
        </xdr:cNvPr>
        <xdr:cNvSpPr>
          <a:spLocks noChangeShapeType="1"/>
        </xdr:cNvSpPr>
      </xdr:nvSpPr>
      <xdr:spPr bwMode="auto">
        <a:xfrm flipH="1">
          <a:off x="57150" y="762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133350</xdr:colOff>
      <xdr:row>0</xdr:row>
      <xdr:rowOff>20955</xdr:rowOff>
    </xdr:from>
    <xdr:to>
      <xdr:col>0</xdr:col>
      <xdr:colOff>133350</xdr:colOff>
      <xdr:row>1</xdr:row>
      <xdr:rowOff>20955</xdr:rowOff>
    </xdr:to>
    <xdr:sp macro="" textlink="">
      <xdr:nvSpPr>
        <xdr:cNvPr id="13359" name="Line 5">
          <a:extLst>
            <a:ext uri="{FF2B5EF4-FFF2-40B4-BE49-F238E27FC236}">
              <a16:creationId xmlns:a16="http://schemas.microsoft.com/office/drawing/2014/main" id="{87669310-6B25-442A-BF18-2D0AFC2549C8}"/>
            </a:ext>
          </a:extLst>
        </xdr:cNvPr>
        <xdr:cNvSpPr>
          <a:spLocks noChangeShapeType="1"/>
        </xdr:cNvSpPr>
      </xdr:nvSpPr>
      <xdr:spPr bwMode="auto">
        <a:xfrm flipH="1">
          <a:off x="133350" y="20955"/>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N229"/>
  <sheetViews>
    <sheetView tabSelected="1" showWhiteSpace="0" zoomScaleNormal="100" zoomScaleSheetLayoutView="70" zoomScalePageLayoutView="120" workbookViewId="0">
      <selection sqref="A1:AE1"/>
    </sheetView>
  </sheetViews>
  <sheetFormatPr defaultColWidth="3.6640625" defaultRowHeight="13.2" x14ac:dyDescent="0.2"/>
  <cols>
    <col min="1" max="5" width="4.6640625" style="1" customWidth="1"/>
    <col min="6" max="6" width="7.109375" style="1" customWidth="1"/>
    <col min="7" max="12" width="3.88671875" style="1" customWidth="1"/>
    <col min="13" max="17" width="3.6640625" style="1" customWidth="1"/>
    <col min="18" max="18" width="1.33203125" style="1" customWidth="1"/>
    <col min="19" max="19" width="3.6640625" style="1" customWidth="1"/>
    <col min="20" max="25" width="3.88671875" style="1" customWidth="1"/>
    <col min="26" max="27" width="3.6640625" style="1"/>
    <col min="28" max="28" width="4.109375" style="1" bestFit="1" customWidth="1"/>
    <col min="29" max="29" width="5.44140625" style="1" customWidth="1"/>
    <col min="30" max="32" width="3.6640625" style="1"/>
    <col min="33" max="33" width="8.33203125" style="1" bestFit="1" customWidth="1"/>
    <col min="34" max="34" width="49" style="172" bestFit="1" customWidth="1"/>
    <col min="35" max="35" width="16.88671875" style="172" bestFit="1" customWidth="1"/>
    <col min="36" max="36" width="17" style="102" bestFit="1" customWidth="1"/>
    <col min="37" max="37" width="15" style="102" bestFit="1" customWidth="1"/>
    <col min="38" max="38" width="17.21875" style="102" bestFit="1" customWidth="1"/>
    <col min="39" max="39" width="12.21875" style="102" bestFit="1" customWidth="1"/>
    <col min="40" max="40" width="6.88671875" style="102" bestFit="1" customWidth="1"/>
    <col min="41" max="16384" width="3.6640625" style="1"/>
  </cols>
  <sheetData>
    <row r="1" spans="1:40" ht="24" customHeight="1" x14ac:dyDescent="0.2">
      <c r="A1" s="193" t="s">
        <v>179</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41"/>
    </row>
    <row r="2" spans="1:40" ht="8.1" customHeight="1" x14ac:dyDescent="0.2"/>
    <row r="3" spans="1:40" ht="12.75" customHeight="1" x14ac:dyDescent="0.2">
      <c r="O3" s="2" t="s">
        <v>6</v>
      </c>
      <c r="P3" s="195"/>
      <c r="Q3" s="195"/>
      <c r="R3" s="195"/>
      <c r="S3" s="195"/>
      <c r="T3" s="195"/>
      <c r="U3" s="195"/>
      <c r="V3" s="1" t="s">
        <v>4</v>
      </c>
      <c r="Y3" s="2" t="s">
        <v>5</v>
      </c>
      <c r="Z3" s="196"/>
      <c r="AA3" s="196"/>
      <c r="AB3" s="196"/>
      <c r="AC3" s="196"/>
      <c r="AD3" s="196"/>
      <c r="AE3" s="1" t="s">
        <v>4</v>
      </c>
    </row>
    <row r="4" spans="1:40" ht="15" customHeight="1" x14ac:dyDescent="0.2">
      <c r="A4" s="3" t="s">
        <v>2</v>
      </c>
      <c r="B4" s="4"/>
      <c r="C4" s="4"/>
      <c r="AC4" s="197"/>
      <c r="AD4" s="198"/>
      <c r="AE4" s="199"/>
    </row>
    <row r="5" spans="1:40" ht="21.75" customHeight="1" x14ac:dyDescent="0.2">
      <c r="A5" s="200" t="s">
        <v>3</v>
      </c>
      <c r="B5" s="200"/>
      <c r="C5" s="200"/>
      <c r="D5" s="200"/>
      <c r="E5" s="200"/>
      <c r="F5" s="200"/>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row>
    <row r="6" spans="1:40" ht="15" customHeight="1" x14ac:dyDescent="0.2">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40" ht="15" customHeight="1" x14ac:dyDescent="0.2">
      <c r="A7" s="92" t="s">
        <v>135</v>
      </c>
      <c r="B7" s="4"/>
      <c r="C7" s="4"/>
      <c r="P7" s="5"/>
      <c r="Q7" s="6"/>
      <c r="R7" s="6"/>
      <c r="S7" s="93" t="s">
        <v>156</v>
      </c>
      <c r="T7" s="7"/>
      <c r="U7" s="7"/>
      <c r="V7" s="7"/>
      <c r="W7" s="7"/>
      <c r="X7" s="7"/>
      <c r="Y7" s="7"/>
      <c r="Z7" s="7"/>
      <c r="AA7" s="6"/>
      <c r="AB7" s="168" t="str">
        <f>IF(O30 &lt;&gt; "",IF(T9&gt;1000,INT((T9-1)/3000)+1,""),IF(T9&gt;1000,INT((T9-1)/5000)+1,""))</f>
        <v/>
      </c>
      <c r="AC7" s="6"/>
      <c r="AD7" s="6"/>
      <c r="AE7" s="6"/>
    </row>
    <row r="8" spans="1:40" s="16" customFormat="1" ht="12.75" customHeight="1" x14ac:dyDescent="0.2">
      <c r="A8" s="9" t="s">
        <v>8</v>
      </c>
      <c r="B8" s="10"/>
      <c r="C8" s="10"/>
      <c r="D8" s="10"/>
      <c r="E8" s="10"/>
      <c r="F8" s="10"/>
      <c r="G8" s="10"/>
      <c r="H8" s="10"/>
      <c r="I8" s="10"/>
      <c r="J8" s="10"/>
      <c r="K8" s="10"/>
      <c r="L8" s="10"/>
      <c r="M8" s="10"/>
      <c r="N8" s="10"/>
      <c r="O8" s="11"/>
      <c r="P8" s="12" t="s">
        <v>0</v>
      </c>
      <c r="Q8" s="13"/>
      <c r="R8" s="84"/>
      <c r="S8" s="14"/>
      <c r="T8" s="202" t="s">
        <v>12</v>
      </c>
      <c r="U8" s="203"/>
      <c r="V8" s="204"/>
      <c r="W8" s="14"/>
      <c r="X8" s="202" t="s">
        <v>68</v>
      </c>
      <c r="Y8" s="205"/>
      <c r="Z8" s="206"/>
      <c r="AA8" s="15"/>
      <c r="AB8" s="202" t="s">
        <v>69</v>
      </c>
      <c r="AC8" s="207"/>
      <c r="AD8" s="208"/>
      <c r="AE8" s="6"/>
      <c r="AH8" s="172"/>
      <c r="AI8" s="172"/>
      <c r="AJ8" s="102"/>
      <c r="AK8" s="102"/>
      <c r="AL8" s="102"/>
      <c r="AM8" s="102"/>
      <c r="AN8" s="102"/>
    </row>
    <row r="9" spans="1:40" ht="15" customHeight="1" x14ac:dyDescent="0.2">
      <c r="A9" s="91" t="s">
        <v>133</v>
      </c>
      <c r="B9" s="10"/>
      <c r="C9" s="10"/>
      <c r="D9" s="10"/>
      <c r="E9" s="10"/>
      <c r="F9" s="10" t="str">
        <f>IF($T$9&gt;5000,"端末台数に5000台以上が入力されています。","")</f>
        <v/>
      </c>
      <c r="G9" s="10"/>
      <c r="H9" s="10"/>
      <c r="I9" s="10"/>
      <c r="J9" s="10"/>
      <c r="K9" s="10"/>
      <c r="L9" s="10"/>
      <c r="M9" s="10"/>
      <c r="N9" s="10"/>
      <c r="O9" s="209"/>
      <c r="P9" s="210"/>
      <c r="Q9" s="211"/>
      <c r="R9" s="84"/>
      <c r="S9" s="14"/>
      <c r="T9" s="212"/>
      <c r="U9" s="213"/>
      <c r="V9" s="214"/>
      <c r="W9" s="14"/>
      <c r="X9" s="212"/>
      <c r="Y9" s="213"/>
      <c r="Z9" s="214"/>
      <c r="AA9" s="17"/>
      <c r="AB9" s="212"/>
      <c r="AC9" s="213"/>
      <c r="AD9" s="214"/>
      <c r="AE9" s="18"/>
    </row>
    <row r="10" spans="1:40" ht="15" customHeight="1" x14ac:dyDescent="0.2">
      <c r="A10" s="91" t="s">
        <v>134</v>
      </c>
      <c r="B10" s="10"/>
      <c r="C10" s="10"/>
      <c r="D10" s="10"/>
      <c r="E10" s="10"/>
      <c r="F10" s="10"/>
      <c r="G10" s="10"/>
      <c r="H10" s="10"/>
      <c r="I10" s="10"/>
      <c r="J10" s="10"/>
      <c r="K10" s="10"/>
      <c r="L10" s="10"/>
      <c r="M10" s="10"/>
      <c r="N10" s="10"/>
      <c r="O10" s="209"/>
      <c r="P10" s="210"/>
      <c r="Q10" s="211"/>
      <c r="R10" s="84"/>
      <c r="S10" s="14"/>
      <c r="T10" s="215"/>
      <c r="U10" s="216"/>
      <c r="V10" s="217"/>
      <c r="W10" s="14"/>
      <c r="X10" s="215"/>
      <c r="Y10" s="216"/>
      <c r="Z10" s="217"/>
      <c r="AA10" s="17"/>
      <c r="AB10" s="215"/>
      <c r="AC10" s="216"/>
      <c r="AD10" s="217"/>
      <c r="AE10" s="18"/>
    </row>
    <row r="11" spans="1:40" ht="15" customHeight="1" x14ac:dyDescent="0.2">
      <c r="A11" s="171" t="s">
        <v>175</v>
      </c>
      <c r="B11" s="99"/>
      <c r="C11" s="99"/>
      <c r="D11" s="97"/>
      <c r="E11" s="97"/>
      <c r="F11" s="97"/>
      <c r="G11" s="97"/>
      <c r="H11" s="97"/>
      <c r="I11" s="97"/>
      <c r="J11" s="97"/>
      <c r="K11" s="97"/>
      <c r="L11" s="97"/>
      <c r="M11" s="97"/>
      <c r="N11" s="98"/>
      <c r="O11" s="209"/>
      <c r="P11" s="210"/>
      <c r="Q11" s="211"/>
      <c r="R11" s="84"/>
      <c r="S11" s="14"/>
      <c r="T11" s="169">
        <f>IF(T9&lt;&gt;"",T9,0)</f>
        <v>0</v>
      </c>
      <c r="U11" s="19"/>
      <c r="V11" s="20" t="s">
        <v>9</v>
      </c>
      <c r="W11" s="14"/>
      <c r="X11" s="169">
        <f>IF(X9&lt;&gt;"",X9,0)</f>
        <v>0</v>
      </c>
      <c r="Y11" s="19" t="s">
        <v>76</v>
      </c>
      <c r="Z11" s="20" t="s">
        <v>16</v>
      </c>
      <c r="AA11" s="21"/>
      <c r="AB11" s="169">
        <f>IF(AB9&lt;&gt;"",AB9,0)</f>
        <v>0</v>
      </c>
      <c r="AC11" s="19"/>
      <c r="AD11" s="20" t="s">
        <v>16</v>
      </c>
      <c r="AE11" s="18"/>
    </row>
    <row r="12" spans="1:40" ht="17.100000000000001" customHeight="1" x14ac:dyDescent="0.2">
      <c r="A12" s="8"/>
      <c r="B12" s="14"/>
      <c r="C12" s="14"/>
      <c r="D12" s="14"/>
      <c r="E12" s="14"/>
      <c r="F12" s="14"/>
      <c r="G12" s="14"/>
      <c r="H12" s="14"/>
      <c r="I12" s="14"/>
      <c r="J12" s="14"/>
      <c r="K12" s="14"/>
      <c r="L12" s="6"/>
      <c r="M12" s="5"/>
      <c r="N12" s="6"/>
      <c r="O12" s="5"/>
      <c r="P12" s="5"/>
      <c r="Q12" s="14"/>
      <c r="R12" s="66"/>
      <c r="S12" s="14"/>
      <c r="T12" s="218" t="s">
        <v>75</v>
      </c>
      <c r="U12" s="219"/>
      <c r="V12" s="220"/>
      <c r="W12" s="221" t="s">
        <v>86</v>
      </c>
      <c r="X12" s="221"/>
      <c r="Y12" s="221"/>
      <c r="Z12" s="221"/>
      <c r="AA12" s="221"/>
      <c r="AB12" s="221"/>
      <c r="AC12" s="221"/>
      <c r="AD12" s="221"/>
      <c r="AE12" s="221"/>
    </row>
    <row r="13" spans="1:40" ht="17.100000000000001" customHeight="1" x14ac:dyDescent="0.2">
      <c r="A13" s="8"/>
      <c r="B13" s="14"/>
      <c r="C13" s="14"/>
      <c r="D13" s="14"/>
      <c r="E13" s="14"/>
      <c r="F13" s="14"/>
      <c r="G13" s="14"/>
      <c r="H13" s="14"/>
      <c r="I13" s="14"/>
      <c r="J13" s="78" t="str">
        <f>IF($T$13&lt;&gt;"",IF($T$13&lt;1,"※安全係数に１未満を入力すると、１で計算されます。",""),"")</f>
        <v/>
      </c>
      <c r="K13" s="77"/>
      <c r="L13" s="6"/>
      <c r="M13" s="5"/>
      <c r="N13" s="6"/>
      <c r="O13" s="5"/>
      <c r="P13" s="5"/>
      <c r="Q13" s="14"/>
      <c r="R13" s="66"/>
      <c r="S13" s="14"/>
      <c r="T13" s="212"/>
      <c r="U13" s="222"/>
      <c r="V13" s="223"/>
      <c r="W13" s="221"/>
      <c r="X13" s="221"/>
      <c r="Y13" s="221"/>
      <c r="Z13" s="221"/>
      <c r="AA13" s="221"/>
      <c r="AB13" s="221"/>
      <c r="AC13" s="221"/>
      <c r="AD13" s="221"/>
      <c r="AE13" s="221"/>
    </row>
    <row r="14" spans="1:40" ht="15" customHeight="1" x14ac:dyDescent="0.2">
      <c r="A14" s="94" t="s">
        <v>136</v>
      </c>
      <c r="B14" s="4"/>
      <c r="C14" s="4"/>
      <c r="D14" s="55"/>
      <c r="E14" s="55"/>
      <c r="F14" s="55"/>
      <c r="G14" s="55"/>
      <c r="H14" s="55"/>
      <c r="I14" s="55"/>
      <c r="J14" s="55"/>
      <c r="K14" s="55"/>
      <c r="L14" s="55"/>
      <c r="M14" s="55"/>
      <c r="N14" s="55"/>
      <c r="O14" s="55"/>
      <c r="P14" s="56"/>
      <c r="Q14" s="6"/>
      <c r="R14" s="85"/>
      <c r="S14" s="7"/>
      <c r="T14" s="224"/>
      <c r="U14" s="225"/>
      <c r="V14" s="226"/>
      <c r="W14" s="221"/>
      <c r="X14" s="221"/>
      <c r="Y14" s="221"/>
      <c r="Z14" s="221"/>
      <c r="AA14" s="221"/>
      <c r="AB14" s="221"/>
      <c r="AC14" s="221"/>
      <c r="AD14" s="221"/>
      <c r="AE14" s="221"/>
    </row>
    <row r="15" spans="1:40" s="16" customFormat="1" ht="12.75" customHeight="1" x14ac:dyDescent="0.2">
      <c r="A15" s="9" t="s">
        <v>8</v>
      </c>
      <c r="B15" s="57"/>
      <c r="C15" s="57"/>
      <c r="D15" s="57"/>
      <c r="E15" s="57"/>
      <c r="F15" s="57"/>
      <c r="G15" s="57"/>
      <c r="H15" s="57"/>
      <c r="I15" s="57"/>
      <c r="J15" s="57"/>
      <c r="K15" s="57"/>
      <c r="L15" s="57"/>
      <c r="M15" s="57"/>
      <c r="N15" s="57"/>
      <c r="O15" s="227" t="s">
        <v>0</v>
      </c>
      <c r="P15" s="228"/>
      <c r="Q15" s="229"/>
      <c r="R15" s="67"/>
      <c r="S15" s="14"/>
      <c r="T15" s="169">
        <f>IF($T$13&lt;&gt;"",IF($T$13&gt;=1,$T$13,1),1)</f>
        <v>1</v>
      </c>
      <c r="U15" s="8"/>
      <c r="V15" s="65" t="s">
        <v>70</v>
      </c>
      <c r="W15" s="221"/>
      <c r="X15" s="221"/>
      <c r="Y15" s="221"/>
      <c r="Z15" s="221"/>
      <c r="AA15" s="221"/>
      <c r="AB15" s="221"/>
      <c r="AC15" s="221"/>
      <c r="AD15" s="221"/>
      <c r="AE15" s="221"/>
      <c r="AH15" s="172"/>
      <c r="AI15" s="172"/>
      <c r="AJ15" s="102"/>
      <c r="AK15" s="102"/>
      <c r="AL15" s="102"/>
      <c r="AM15" s="102"/>
      <c r="AN15" s="102"/>
    </row>
    <row r="16" spans="1:40" ht="15" customHeight="1" x14ac:dyDescent="0.2">
      <c r="A16" s="230" t="s">
        <v>137</v>
      </c>
      <c r="B16" s="230"/>
      <c r="C16" s="230"/>
      <c r="D16" s="230"/>
      <c r="E16" s="230"/>
      <c r="F16" s="230"/>
      <c r="G16" s="230"/>
      <c r="H16" s="230"/>
      <c r="I16" s="230"/>
      <c r="J16" s="230"/>
      <c r="K16" s="230"/>
      <c r="L16" s="230"/>
      <c r="M16" s="230"/>
      <c r="N16" s="230"/>
      <c r="O16" s="209"/>
      <c r="P16" s="210"/>
      <c r="Q16" s="211"/>
      <c r="R16" s="84"/>
      <c r="S16" s="7"/>
      <c r="T16" s="7"/>
      <c r="U16" s="8"/>
      <c r="V16" s="65"/>
      <c r="W16" s="221"/>
      <c r="X16" s="221"/>
      <c r="Y16" s="221"/>
      <c r="Z16" s="221"/>
      <c r="AA16" s="221"/>
      <c r="AB16" s="221"/>
      <c r="AC16" s="221"/>
      <c r="AD16" s="221"/>
      <c r="AE16" s="221"/>
    </row>
    <row r="17" spans="1:40" ht="15" customHeight="1" x14ac:dyDescent="0.2">
      <c r="A17" s="230" t="s">
        <v>138</v>
      </c>
      <c r="B17" s="230"/>
      <c r="C17" s="230"/>
      <c r="D17" s="230"/>
      <c r="E17" s="230"/>
      <c r="F17" s="230"/>
      <c r="G17" s="230"/>
      <c r="H17" s="230"/>
      <c r="I17" s="230"/>
      <c r="J17" s="230"/>
      <c r="K17" s="230"/>
      <c r="L17" s="230"/>
      <c r="M17" s="230"/>
      <c r="N17" s="230"/>
      <c r="O17" s="209"/>
      <c r="P17" s="210"/>
      <c r="Q17" s="211"/>
      <c r="R17" s="84"/>
      <c r="S17" s="7" t="s">
        <v>161</v>
      </c>
      <c r="V17" s="22"/>
      <c r="W17" s="60"/>
      <c r="X17" s="60"/>
      <c r="Y17" s="60"/>
      <c r="Z17" s="60"/>
      <c r="AA17" s="60"/>
      <c r="AB17" s="60"/>
      <c r="AC17" s="60"/>
      <c r="AD17" s="60"/>
      <c r="AE17" s="18"/>
    </row>
    <row r="18" spans="1:40" ht="12.75" customHeight="1" x14ac:dyDescent="0.2">
      <c r="A18" s="231" t="s">
        <v>139</v>
      </c>
      <c r="B18" s="232"/>
      <c r="C18" s="232"/>
      <c r="D18" s="232"/>
      <c r="E18" s="232"/>
      <c r="F18" s="232"/>
      <c r="G18" s="232"/>
      <c r="H18" s="232"/>
      <c r="I18" s="232"/>
      <c r="J18" s="232"/>
      <c r="K18" s="232"/>
      <c r="L18" s="232"/>
      <c r="M18" s="232"/>
      <c r="N18" s="233"/>
      <c r="O18" s="237"/>
      <c r="P18" s="238"/>
      <c r="Q18" s="239"/>
      <c r="R18" s="68"/>
      <c r="S18" s="7"/>
      <c r="T18" s="218" t="s">
        <v>74</v>
      </c>
      <c r="U18" s="219"/>
      <c r="V18" s="220"/>
      <c r="W18" s="60"/>
      <c r="X18" s="476"/>
      <c r="Y18" s="477"/>
      <c r="Z18" s="477"/>
      <c r="AA18" s="60"/>
      <c r="AB18" s="60"/>
      <c r="AC18" s="60"/>
      <c r="AD18" s="60"/>
      <c r="AE18" s="18"/>
    </row>
    <row r="19" spans="1:40" ht="2.25" customHeight="1" x14ac:dyDescent="0.2">
      <c r="A19" s="234"/>
      <c r="B19" s="235"/>
      <c r="C19" s="235"/>
      <c r="D19" s="235"/>
      <c r="E19" s="235"/>
      <c r="F19" s="235"/>
      <c r="G19" s="235"/>
      <c r="H19" s="235"/>
      <c r="I19" s="235"/>
      <c r="J19" s="235"/>
      <c r="K19" s="235"/>
      <c r="L19" s="235"/>
      <c r="M19" s="235"/>
      <c r="N19" s="236"/>
      <c r="O19" s="240"/>
      <c r="P19" s="241"/>
      <c r="Q19" s="242"/>
      <c r="R19" s="68"/>
      <c r="S19" s="14"/>
      <c r="T19" s="212"/>
      <c r="U19" s="213"/>
      <c r="V19" s="214"/>
      <c r="W19" s="14"/>
      <c r="X19" s="19"/>
      <c r="Y19" s="19"/>
      <c r="Z19" s="22"/>
      <c r="AA19" s="21"/>
      <c r="AB19" s="19"/>
      <c r="AC19" s="19"/>
      <c r="AD19" s="22"/>
      <c r="AE19" s="22"/>
    </row>
    <row r="20" spans="1:40" ht="15.75" customHeight="1" x14ac:dyDescent="0.2">
      <c r="A20" s="246" t="s">
        <v>159</v>
      </c>
      <c r="B20" s="246"/>
      <c r="C20" s="246"/>
      <c r="D20" s="246"/>
      <c r="E20" s="246"/>
      <c r="F20" s="246"/>
      <c r="G20" s="246"/>
      <c r="H20" s="246"/>
      <c r="I20" s="246"/>
      <c r="J20" s="246"/>
      <c r="K20" s="246"/>
      <c r="L20" s="246"/>
      <c r="M20" s="246"/>
      <c r="N20" s="246"/>
      <c r="O20" s="209"/>
      <c r="P20" s="210"/>
      <c r="Q20" s="211"/>
      <c r="R20" s="170">
        <f>IF(O20&lt;&gt;"",0.5,1)</f>
        <v>1</v>
      </c>
      <c r="S20" s="14"/>
      <c r="T20" s="243"/>
      <c r="U20" s="244"/>
      <c r="V20" s="245"/>
      <c r="W20" s="14"/>
      <c r="X20" s="19"/>
      <c r="Y20" s="19"/>
      <c r="Z20" s="22"/>
      <c r="AA20" s="21"/>
      <c r="AB20" s="19"/>
      <c r="AC20" s="19"/>
      <c r="AD20" s="22"/>
      <c r="AE20" s="22"/>
    </row>
    <row r="21" spans="1:40" ht="9.75" customHeight="1" x14ac:dyDescent="0.2">
      <c r="A21" s="45"/>
      <c r="B21" s="45"/>
      <c r="C21" s="45"/>
      <c r="D21" s="45"/>
      <c r="E21" s="45"/>
      <c r="F21" s="45"/>
      <c r="G21" s="45"/>
      <c r="H21" s="45"/>
      <c r="I21" s="45"/>
      <c r="J21" s="45"/>
      <c r="K21" s="45"/>
      <c r="L21" s="45"/>
      <c r="M21" s="45"/>
      <c r="N21" s="45"/>
      <c r="O21" s="61"/>
      <c r="P21" s="61"/>
      <c r="Q21" s="61"/>
      <c r="R21" s="61"/>
      <c r="S21" s="14"/>
      <c r="T21" s="215"/>
      <c r="U21" s="216"/>
      <c r="V21" s="217"/>
      <c r="W21" s="14"/>
      <c r="X21" s="19"/>
      <c r="Y21" s="19"/>
      <c r="Z21" s="22"/>
      <c r="AA21" s="21"/>
      <c r="AB21" s="19"/>
      <c r="AC21" s="19"/>
      <c r="AD21" s="22"/>
      <c r="AE21" s="22"/>
    </row>
    <row r="22" spans="1:40" ht="15" customHeight="1" x14ac:dyDescent="0.2">
      <c r="A22" s="94" t="s">
        <v>140</v>
      </c>
      <c r="B22" s="4"/>
      <c r="C22" s="4"/>
      <c r="P22" s="5"/>
      <c r="Q22" s="6"/>
      <c r="R22" s="85"/>
      <c r="S22" s="7"/>
      <c r="T22" s="169">
        <f>IF(T19&lt;&gt;"",T19,0)</f>
        <v>0</v>
      </c>
      <c r="U22" s="8"/>
      <c r="V22" s="65" t="s">
        <v>73</v>
      </c>
      <c r="W22" s="7"/>
      <c r="X22" s="8"/>
      <c r="Y22" s="6"/>
      <c r="Z22" s="6"/>
      <c r="AA22" s="6"/>
      <c r="AB22" s="8"/>
      <c r="AC22" s="23"/>
      <c r="AD22" s="23"/>
      <c r="AE22" s="6"/>
    </row>
    <row r="23" spans="1:40" s="16" customFormat="1" ht="12.75" customHeight="1" x14ac:dyDescent="0.2">
      <c r="A23" s="9" t="s">
        <v>8</v>
      </c>
      <c r="B23" s="10"/>
      <c r="C23" s="10"/>
      <c r="D23" s="10"/>
      <c r="E23" s="10"/>
      <c r="F23" s="10"/>
      <c r="G23" s="10"/>
      <c r="H23" s="10"/>
      <c r="I23" s="10"/>
      <c r="J23" s="10"/>
      <c r="K23" s="10"/>
      <c r="L23" s="10"/>
      <c r="M23" s="10"/>
      <c r="N23" s="10"/>
      <c r="O23" s="227" t="s">
        <v>0</v>
      </c>
      <c r="P23" s="247"/>
      <c r="Q23" s="248"/>
      <c r="R23" s="84"/>
      <c r="S23" s="14"/>
      <c r="T23" s="249" t="s">
        <v>87</v>
      </c>
      <c r="U23" s="250"/>
      <c r="V23" s="251"/>
      <c r="W23" s="14"/>
      <c r="X23" s="202" t="s">
        <v>35</v>
      </c>
      <c r="Y23" s="205"/>
      <c r="Z23" s="206"/>
      <c r="AA23" s="24"/>
      <c r="AB23" s="202" t="s">
        <v>45</v>
      </c>
      <c r="AC23" s="205"/>
      <c r="AD23" s="206"/>
      <c r="AE23" s="6"/>
      <c r="AH23" s="172"/>
      <c r="AI23" s="172"/>
      <c r="AJ23" s="102"/>
      <c r="AK23" s="102"/>
      <c r="AL23" s="102"/>
      <c r="AM23" s="102"/>
      <c r="AN23" s="102"/>
    </row>
    <row r="24" spans="1:40" ht="15" customHeight="1" x14ac:dyDescent="0.2">
      <c r="A24" s="230" t="s">
        <v>141</v>
      </c>
      <c r="B24" s="230"/>
      <c r="C24" s="230"/>
      <c r="D24" s="230"/>
      <c r="E24" s="230"/>
      <c r="F24" s="230"/>
      <c r="G24" s="230"/>
      <c r="H24" s="230"/>
      <c r="I24" s="230"/>
      <c r="J24" s="230"/>
      <c r="K24" s="230"/>
      <c r="L24" s="230"/>
      <c r="M24" s="230"/>
      <c r="N24" s="230"/>
      <c r="O24" s="237"/>
      <c r="P24" s="238"/>
      <c r="Q24" s="239"/>
      <c r="R24" s="68"/>
      <c r="S24" s="14"/>
      <c r="T24" s="212"/>
      <c r="U24" s="213"/>
      <c r="V24" s="214"/>
      <c r="W24" s="14"/>
      <c r="X24" s="212"/>
      <c r="Y24" s="213"/>
      <c r="Z24" s="214"/>
      <c r="AA24" s="25"/>
      <c r="AB24" s="212"/>
      <c r="AC24" s="213"/>
      <c r="AD24" s="214"/>
      <c r="AE24" s="18"/>
    </row>
    <row r="25" spans="1:40" ht="7.5" customHeight="1" x14ac:dyDescent="0.2">
      <c r="A25" s="252"/>
      <c r="B25" s="252"/>
      <c r="C25" s="252"/>
      <c r="D25" s="252"/>
      <c r="E25" s="252"/>
      <c r="F25" s="252"/>
      <c r="G25" s="252"/>
      <c r="H25" s="252"/>
      <c r="I25" s="252"/>
      <c r="J25" s="252"/>
      <c r="K25" s="252"/>
      <c r="L25" s="252"/>
      <c r="M25" s="252"/>
      <c r="N25" s="252"/>
      <c r="O25" s="240"/>
      <c r="P25" s="241"/>
      <c r="Q25" s="242"/>
      <c r="R25" s="68"/>
      <c r="S25" s="14"/>
      <c r="T25" s="243"/>
      <c r="U25" s="244"/>
      <c r="V25" s="245"/>
      <c r="W25" s="14"/>
      <c r="X25" s="243"/>
      <c r="Y25" s="244"/>
      <c r="Z25" s="245"/>
      <c r="AA25" s="25"/>
      <c r="AB25" s="243"/>
      <c r="AC25" s="244"/>
      <c r="AD25" s="245"/>
      <c r="AE25" s="18"/>
    </row>
    <row r="26" spans="1:40" ht="13.5" customHeight="1" x14ac:dyDescent="0.2">
      <c r="A26" s="230" t="s">
        <v>142</v>
      </c>
      <c r="B26" s="230"/>
      <c r="C26" s="230"/>
      <c r="D26" s="230"/>
      <c r="E26" s="230"/>
      <c r="F26" s="230"/>
      <c r="G26" s="230"/>
      <c r="H26" s="230"/>
      <c r="I26" s="230"/>
      <c r="J26" s="230"/>
      <c r="K26" s="230"/>
      <c r="L26" s="230"/>
      <c r="M26" s="230"/>
      <c r="N26" s="230"/>
      <c r="O26" s="237"/>
      <c r="P26" s="238"/>
      <c r="Q26" s="239"/>
      <c r="R26" s="68"/>
      <c r="S26" s="14"/>
      <c r="T26" s="215"/>
      <c r="U26" s="216"/>
      <c r="V26" s="217"/>
      <c r="W26" s="14"/>
      <c r="X26" s="215"/>
      <c r="Y26" s="216"/>
      <c r="Z26" s="217"/>
      <c r="AA26" s="25"/>
      <c r="AB26" s="215"/>
      <c r="AC26" s="216"/>
      <c r="AD26" s="217"/>
      <c r="AE26" s="18"/>
    </row>
    <row r="27" spans="1:40" ht="11.25" customHeight="1" x14ac:dyDescent="0.2">
      <c r="A27" s="252"/>
      <c r="B27" s="252"/>
      <c r="C27" s="252"/>
      <c r="D27" s="252"/>
      <c r="E27" s="252"/>
      <c r="F27" s="252"/>
      <c r="G27" s="252"/>
      <c r="H27" s="252"/>
      <c r="I27" s="252"/>
      <c r="J27" s="252"/>
      <c r="K27" s="252"/>
      <c r="L27" s="252"/>
      <c r="M27" s="252"/>
      <c r="N27" s="252"/>
      <c r="O27" s="240"/>
      <c r="P27" s="241"/>
      <c r="Q27" s="242"/>
      <c r="R27" s="68"/>
      <c r="S27" s="14"/>
      <c r="T27" s="169">
        <f>IF(T24&lt;&gt;"",T24,0)</f>
        <v>0</v>
      </c>
      <c r="V27" s="62" t="s">
        <v>34</v>
      </c>
      <c r="W27" s="63"/>
      <c r="X27" s="169" t="str">
        <f>IF(O26&lt;&gt;"",IF(X24&lt;&gt;"",X24,0),"")</f>
        <v/>
      </c>
      <c r="Y27" s="64"/>
      <c r="Z27" s="62" t="s">
        <v>41</v>
      </c>
      <c r="AA27" s="21"/>
      <c r="AB27" s="169">
        <f>IF(AB24&lt;&gt;"",AB24,0)</f>
        <v>0</v>
      </c>
      <c r="AC27" s="19"/>
      <c r="AD27" s="62" t="s">
        <v>16</v>
      </c>
      <c r="AE27" s="18"/>
    </row>
    <row r="28" spans="1:40" ht="15" customHeight="1" x14ac:dyDescent="0.2">
      <c r="A28" s="230" t="s">
        <v>143</v>
      </c>
      <c r="B28" s="230"/>
      <c r="C28" s="230"/>
      <c r="D28" s="230"/>
      <c r="E28" s="230"/>
      <c r="F28" s="230"/>
      <c r="G28" s="230"/>
      <c r="H28" s="230"/>
      <c r="I28" s="230"/>
      <c r="J28" s="230"/>
      <c r="K28" s="230"/>
      <c r="L28" s="230"/>
      <c r="M28" s="230"/>
      <c r="N28" s="230"/>
      <c r="O28" s="237"/>
      <c r="P28" s="238"/>
      <c r="Q28" s="239"/>
      <c r="R28" s="68"/>
      <c r="S28" s="14"/>
      <c r="V28" s="22"/>
      <c r="W28" s="14"/>
      <c r="X28" s="19"/>
      <c r="Y28" s="19"/>
      <c r="Z28" s="22"/>
      <c r="AA28" s="21"/>
      <c r="AB28" s="131">
        <f>IF(O26&lt;&gt;"",ROUNDUP(T11/150,0),0)</f>
        <v>0</v>
      </c>
      <c r="AC28" s="19"/>
      <c r="AD28" s="22"/>
      <c r="AE28" s="18"/>
    </row>
    <row r="29" spans="1:40" ht="9.75" customHeight="1" x14ac:dyDescent="0.2">
      <c r="A29" s="252"/>
      <c r="B29" s="252"/>
      <c r="C29" s="252"/>
      <c r="D29" s="252"/>
      <c r="E29" s="252"/>
      <c r="F29" s="252"/>
      <c r="G29" s="252"/>
      <c r="H29" s="252"/>
      <c r="I29" s="252"/>
      <c r="J29" s="252"/>
      <c r="K29" s="252"/>
      <c r="L29" s="252"/>
      <c r="M29" s="252"/>
      <c r="N29" s="252"/>
      <c r="O29" s="240"/>
      <c r="P29" s="241"/>
      <c r="Q29" s="242"/>
      <c r="R29" s="68"/>
      <c r="S29" s="14"/>
      <c r="V29" s="22"/>
      <c r="W29" s="14"/>
      <c r="X29" s="19"/>
      <c r="Y29" s="19"/>
      <c r="Z29" s="22"/>
      <c r="AA29" s="21"/>
      <c r="AB29" s="19"/>
      <c r="AC29" s="19"/>
      <c r="AD29" s="22"/>
      <c r="AE29" s="18"/>
    </row>
    <row r="30" spans="1:40" ht="15" customHeight="1" x14ac:dyDescent="0.2">
      <c r="A30" s="231" t="s">
        <v>157</v>
      </c>
      <c r="B30" s="232"/>
      <c r="C30" s="232"/>
      <c r="D30" s="232"/>
      <c r="E30" s="232"/>
      <c r="F30" s="232"/>
      <c r="G30" s="232"/>
      <c r="H30" s="232"/>
      <c r="I30" s="232"/>
      <c r="J30" s="232"/>
      <c r="K30" s="232"/>
      <c r="L30" s="232"/>
      <c r="M30" s="232"/>
      <c r="N30" s="233"/>
      <c r="O30" s="237"/>
      <c r="P30" s="238"/>
      <c r="Q30" s="239"/>
      <c r="R30" s="68"/>
      <c r="S30" s="14"/>
      <c r="V30" s="22"/>
      <c r="W30" s="14"/>
      <c r="X30" s="19"/>
      <c r="Y30" s="19"/>
      <c r="Z30" s="22"/>
      <c r="AA30" s="21"/>
      <c r="AB30" s="19"/>
      <c r="AC30" s="19"/>
      <c r="AD30" s="22"/>
      <c r="AE30" s="18"/>
    </row>
    <row r="31" spans="1:40" ht="9.75" customHeight="1" x14ac:dyDescent="0.2">
      <c r="A31" s="234"/>
      <c r="B31" s="235"/>
      <c r="C31" s="235"/>
      <c r="D31" s="235"/>
      <c r="E31" s="235"/>
      <c r="F31" s="235"/>
      <c r="G31" s="235"/>
      <c r="H31" s="235"/>
      <c r="I31" s="235"/>
      <c r="J31" s="235"/>
      <c r="K31" s="235"/>
      <c r="L31" s="235"/>
      <c r="M31" s="235"/>
      <c r="N31" s="236"/>
      <c r="O31" s="240"/>
      <c r="P31" s="241"/>
      <c r="Q31" s="242"/>
      <c r="R31" s="68"/>
      <c r="S31" s="14"/>
      <c r="V31" s="22"/>
      <c r="W31" s="14"/>
      <c r="X31" s="19"/>
      <c r="Y31" s="19"/>
      <c r="Z31" s="22"/>
      <c r="AA31" s="21"/>
      <c r="AB31" s="19"/>
      <c r="AC31" s="19"/>
      <c r="AD31" s="22"/>
      <c r="AE31" s="18"/>
    </row>
    <row r="32" spans="1:40" ht="10.5" customHeight="1" x14ac:dyDescent="0.2">
      <c r="A32" s="69" t="s">
        <v>144</v>
      </c>
      <c r="B32" s="58"/>
      <c r="C32" s="58"/>
      <c r="D32" s="58"/>
      <c r="E32" s="58"/>
      <c r="F32" s="58"/>
      <c r="G32" s="58"/>
      <c r="H32" s="58"/>
      <c r="I32" s="58"/>
      <c r="J32" s="58"/>
      <c r="K32" s="58"/>
      <c r="L32" s="58"/>
      <c r="M32" s="58"/>
      <c r="N32" s="58"/>
      <c r="T32" s="26"/>
      <c r="U32" s="26"/>
      <c r="V32" s="14"/>
      <c r="W32" s="14"/>
      <c r="X32" s="19"/>
      <c r="Y32" s="19"/>
      <c r="Z32" s="22"/>
      <c r="AA32" s="21"/>
      <c r="AB32" s="19"/>
      <c r="AC32" s="19"/>
      <c r="AD32" s="22"/>
      <c r="AE32" s="22"/>
    </row>
    <row r="33" spans="1:40" ht="10.5" customHeight="1" x14ac:dyDescent="0.2"/>
    <row r="34" spans="1:40" ht="4.5" customHeight="1" x14ac:dyDescent="0.2"/>
    <row r="35" spans="1:40" ht="14.25" customHeight="1" x14ac:dyDescent="0.2"/>
    <row r="36" spans="1:40" ht="15" customHeight="1" x14ac:dyDescent="0.2">
      <c r="A36" s="92" t="s">
        <v>145</v>
      </c>
      <c r="B36" s="4"/>
      <c r="C36" s="4"/>
      <c r="W36" s="6"/>
      <c r="X36" s="6"/>
      <c r="Y36" s="5"/>
      <c r="Z36" s="6"/>
      <c r="AB36" s="8"/>
      <c r="AC36" s="8"/>
      <c r="AD36" s="8"/>
      <c r="AE36" s="8"/>
    </row>
    <row r="37" spans="1:40" s="27" customFormat="1" ht="12.75" customHeight="1" x14ac:dyDescent="0.2">
      <c r="A37" s="253" t="s">
        <v>7</v>
      </c>
      <c r="B37" s="253"/>
      <c r="C37" s="253"/>
      <c r="D37" s="253"/>
      <c r="E37" s="253"/>
      <c r="F37" s="253"/>
      <c r="G37" s="253" t="s">
        <v>8</v>
      </c>
      <c r="H37" s="253"/>
      <c r="I37" s="253"/>
      <c r="J37" s="253"/>
      <c r="K37" s="253"/>
      <c r="L37" s="253"/>
      <c r="M37" s="253"/>
      <c r="N37" s="253"/>
      <c r="O37" s="253"/>
      <c r="P37" s="253"/>
      <c r="Q37" s="253"/>
      <c r="R37" s="253"/>
      <c r="S37" s="253"/>
      <c r="T37" s="253"/>
      <c r="U37" s="253"/>
      <c r="V37" s="253"/>
      <c r="W37" s="253"/>
      <c r="X37" s="253"/>
      <c r="Y37" s="253"/>
      <c r="Z37" s="253"/>
      <c r="AA37" s="253"/>
      <c r="AB37" s="253"/>
      <c r="AC37" s="253" t="s">
        <v>0</v>
      </c>
      <c r="AD37" s="253"/>
      <c r="AE37" s="253"/>
      <c r="AH37" s="172"/>
      <c r="AI37" s="172"/>
      <c r="AJ37" s="102"/>
      <c r="AK37" s="102"/>
      <c r="AL37" s="102"/>
      <c r="AM37" s="102"/>
      <c r="AN37" s="102"/>
    </row>
    <row r="38" spans="1:40" s="26" customFormat="1" ht="4.3499999999999996" customHeight="1" x14ac:dyDescent="0.2">
      <c r="A38" s="28"/>
      <c r="B38" s="29"/>
      <c r="C38" s="29"/>
      <c r="D38" s="30"/>
      <c r="E38" s="30"/>
      <c r="F38" s="30"/>
      <c r="AB38" s="8"/>
      <c r="AC38" s="8"/>
      <c r="AD38" s="8"/>
      <c r="AE38" s="8"/>
      <c r="AH38" s="116"/>
      <c r="AI38" s="116"/>
      <c r="AJ38" s="103"/>
      <c r="AK38" s="103"/>
      <c r="AL38" s="103"/>
      <c r="AM38" s="103"/>
      <c r="AN38" s="103"/>
    </row>
    <row r="39" spans="1:40" ht="28.5" customHeight="1" x14ac:dyDescent="0.2">
      <c r="A39" s="254" t="s">
        <v>18</v>
      </c>
      <c r="B39" s="255"/>
      <c r="C39" s="255"/>
      <c r="D39" s="255"/>
      <c r="E39" s="255"/>
      <c r="F39" s="256"/>
      <c r="G39" s="259" t="s">
        <v>181</v>
      </c>
      <c r="H39" s="260"/>
      <c r="I39" s="260"/>
      <c r="J39" s="260"/>
      <c r="K39" s="260"/>
      <c r="L39" s="260"/>
      <c r="M39" s="260"/>
      <c r="N39" s="260"/>
      <c r="O39" s="260"/>
      <c r="P39" s="260"/>
      <c r="Q39" s="260"/>
      <c r="R39" s="260"/>
      <c r="S39" s="260"/>
      <c r="T39" s="260"/>
      <c r="U39" s="260"/>
      <c r="V39" s="260"/>
      <c r="W39" s="260"/>
      <c r="X39" s="260"/>
      <c r="Y39" s="260"/>
      <c r="Z39" s="260"/>
      <c r="AA39" s="260"/>
      <c r="AB39" s="261"/>
      <c r="AC39" s="268"/>
      <c r="AD39" s="269"/>
      <c r="AE39" s="270"/>
    </row>
    <row r="40" spans="1:40" ht="39" customHeight="1" x14ac:dyDescent="0.2">
      <c r="A40" s="257"/>
      <c r="B40" s="182"/>
      <c r="C40" s="182"/>
      <c r="D40" s="182"/>
      <c r="E40" s="182"/>
      <c r="F40" s="258"/>
      <c r="G40" s="262"/>
      <c r="H40" s="263"/>
      <c r="I40" s="263"/>
      <c r="J40" s="263"/>
      <c r="K40" s="263"/>
      <c r="L40" s="263"/>
      <c r="M40" s="263"/>
      <c r="N40" s="263"/>
      <c r="O40" s="263"/>
      <c r="P40" s="263"/>
      <c r="Q40" s="263"/>
      <c r="R40" s="263"/>
      <c r="S40" s="263"/>
      <c r="T40" s="263"/>
      <c r="U40" s="263"/>
      <c r="V40" s="263"/>
      <c r="W40" s="263"/>
      <c r="X40" s="263"/>
      <c r="Y40" s="263"/>
      <c r="Z40" s="263"/>
      <c r="AA40" s="263"/>
      <c r="AB40" s="264"/>
      <c r="AC40" s="271"/>
      <c r="AD40" s="272"/>
      <c r="AE40" s="273"/>
    </row>
    <row r="41" spans="1:40" ht="77.25" customHeight="1" x14ac:dyDescent="0.2">
      <c r="A41" s="257"/>
      <c r="B41" s="182"/>
      <c r="C41" s="182"/>
      <c r="D41" s="182"/>
      <c r="E41" s="182"/>
      <c r="F41" s="258"/>
      <c r="G41" s="265"/>
      <c r="H41" s="266"/>
      <c r="I41" s="266"/>
      <c r="J41" s="266"/>
      <c r="K41" s="266"/>
      <c r="L41" s="266"/>
      <c r="M41" s="266"/>
      <c r="N41" s="266"/>
      <c r="O41" s="266"/>
      <c r="P41" s="266"/>
      <c r="Q41" s="266"/>
      <c r="R41" s="266"/>
      <c r="S41" s="266"/>
      <c r="T41" s="266"/>
      <c r="U41" s="266"/>
      <c r="V41" s="266"/>
      <c r="W41" s="266"/>
      <c r="X41" s="266"/>
      <c r="Y41" s="266"/>
      <c r="Z41" s="266"/>
      <c r="AA41" s="266"/>
      <c r="AB41" s="267"/>
      <c r="AC41" s="274"/>
      <c r="AD41" s="275"/>
      <c r="AE41" s="276"/>
    </row>
    <row r="42" spans="1:40" ht="15" customHeight="1" x14ac:dyDescent="0.2">
      <c r="A42" s="253" t="s">
        <v>19</v>
      </c>
      <c r="B42" s="253"/>
      <c r="C42" s="253"/>
      <c r="D42" s="253"/>
      <c r="E42" s="253"/>
      <c r="F42" s="253"/>
      <c r="G42" s="277" t="s">
        <v>130</v>
      </c>
      <c r="H42" s="277"/>
      <c r="I42" s="277"/>
      <c r="J42" s="277"/>
      <c r="K42" s="277"/>
      <c r="L42" s="277"/>
      <c r="M42" s="277"/>
      <c r="N42" s="277"/>
      <c r="O42" s="277"/>
      <c r="P42" s="277"/>
      <c r="Q42" s="277"/>
      <c r="R42" s="277"/>
      <c r="S42" s="277"/>
      <c r="T42" s="277"/>
      <c r="U42" s="277"/>
      <c r="V42" s="277"/>
      <c r="W42" s="277"/>
      <c r="X42" s="277"/>
      <c r="Y42" s="277"/>
      <c r="Z42" s="277"/>
      <c r="AA42" s="277"/>
      <c r="AB42" s="277"/>
      <c r="AC42" s="278"/>
      <c r="AD42" s="278"/>
      <c r="AE42" s="278"/>
    </row>
    <row r="43" spans="1:40" ht="15" customHeight="1" x14ac:dyDescent="0.2">
      <c r="A43" s="254" t="s">
        <v>20</v>
      </c>
      <c r="B43" s="255"/>
      <c r="C43" s="255"/>
      <c r="D43" s="255"/>
      <c r="E43" s="255"/>
      <c r="F43" s="256"/>
      <c r="G43" s="277" t="s">
        <v>58</v>
      </c>
      <c r="H43" s="277"/>
      <c r="I43" s="277"/>
      <c r="J43" s="277"/>
      <c r="K43" s="277"/>
      <c r="L43" s="277"/>
      <c r="M43" s="277"/>
      <c r="N43" s="277"/>
      <c r="O43" s="277"/>
      <c r="P43" s="277"/>
      <c r="Q43" s="277"/>
      <c r="R43" s="277"/>
      <c r="S43" s="277"/>
      <c r="T43" s="277"/>
      <c r="U43" s="277"/>
      <c r="V43" s="277"/>
      <c r="W43" s="277"/>
      <c r="X43" s="277"/>
      <c r="Y43" s="277"/>
      <c r="Z43" s="277"/>
      <c r="AA43" s="277"/>
      <c r="AB43" s="277"/>
      <c r="AC43" s="278"/>
      <c r="AD43" s="278"/>
      <c r="AE43" s="278"/>
    </row>
    <row r="44" spans="1:40" ht="15" customHeight="1" x14ac:dyDescent="0.2">
      <c r="A44" s="279"/>
      <c r="B44" s="280"/>
      <c r="C44" s="280"/>
      <c r="D44" s="280"/>
      <c r="E44" s="280"/>
      <c r="F44" s="281"/>
      <c r="G44" s="277" t="s">
        <v>59</v>
      </c>
      <c r="H44" s="277"/>
      <c r="I44" s="277"/>
      <c r="J44" s="277"/>
      <c r="K44" s="277"/>
      <c r="L44" s="277"/>
      <c r="M44" s="277"/>
      <c r="N44" s="277"/>
      <c r="O44" s="277"/>
      <c r="P44" s="277"/>
      <c r="Q44" s="277"/>
      <c r="R44" s="277"/>
      <c r="S44" s="277"/>
      <c r="T44" s="277"/>
      <c r="U44" s="277"/>
      <c r="V44" s="277"/>
      <c r="W44" s="277"/>
      <c r="X44" s="277"/>
      <c r="Y44" s="277"/>
      <c r="Z44" s="277"/>
      <c r="AA44" s="277"/>
      <c r="AB44" s="277"/>
      <c r="AC44" s="278"/>
      <c r="AD44" s="278"/>
      <c r="AE44" s="278"/>
    </row>
    <row r="45" spans="1:40" ht="15" customHeight="1" x14ac:dyDescent="0.2">
      <c r="A45" s="253" t="s">
        <v>43</v>
      </c>
      <c r="B45" s="253"/>
      <c r="C45" s="253"/>
      <c r="D45" s="253"/>
      <c r="E45" s="253"/>
      <c r="F45" s="253"/>
      <c r="G45" s="277" t="s">
        <v>146</v>
      </c>
      <c r="H45" s="277"/>
      <c r="I45" s="277"/>
      <c r="J45" s="277"/>
      <c r="K45" s="277"/>
      <c r="L45" s="277"/>
      <c r="M45" s="277"/>
      <c r="N45" s="277"/>
      <c r="O45" s="277"/>
      <c r="P45" s="277"/>
      <c r="Q45" s="277"/>
      <c r="R45" s="277"/>
      <c r="S45" s="277"/>
      <c r="T45" s="277"/>
      <c r="U45" s="277"/>
      <c r="V45" s="277"/>
      <c r="W45" s="277"/>
      <c r="X45" s="277"/>
      <c r="Y45" s="277"/>
      <c r="Z45" s="277"/>
      <c r="AA45" s="277"/>
      <c r="AB45" s="277"/>
      <c r="AC45" s="278"/>
      <c r="AD45" s="278"/>
      <c r="AE45" s="278"/>
    </row>
    <row r="46" spans="1:40" x14ac:dyDescent="0.2">
      <c r="A46" s="253" t="s">
        <v>53</v>
      </c>
      <c r="B46" s="253"/>
      <c r="C46" s="253"/>
      <c r="D46" s="253"/>
      <c r="E46" s="253"/>
      <c r="F46" s="253"/>
      <c r="G46" s="282" t="s">
        <v>60</v>
      </c>
      <c r="H46" s="277"/>
      <c r="I46" s="277"/>
      <c r="J46" s="277"/>
      <c r="K46" s="277"/>
      <c r="L46" s="277"/>
      <c r="M46" s="277"/>
      <c r="N46" s="277"/>
      <c r="O46" s="277"/>
      <c r="P46" s="277"/>
      <c r="Q46" s="277"/>
      <c r="R46" s="277"/>
      <c r="S46" s="277"/>
      <c r="T46" s="277"/>
      <c r="U46" s="277"/>
      <c r="V46" s="277"/>
      <c r="W46" s="277"/>
      <c r="X46" s="277"/>
      <c r="Y46" s="277"/>
      <c r="Z46" s="277"/>
      <c r="AA46" s="277"/>
      <c r="AB46" s="277"/>
      <c r="AC46" s="278"/>
      <c r="AD46" s="278"/>
      <c r="AE46" s="278"/>
    </row>
    <row r="47" spans="1:40" ht="129.6" customHeight="1" x14ac:dyDescent="0.2">
      <c r="A47" s="283" t="s">
        <v>54</v>
      </c>
      <c r="B47" s="253"/>
      <c r="C47" s="253"/>
      <c r="D47" s="253"/>
      <c r="E47" s="253"/>
      <c r="F47" s="253"/>
      <c r="G47" s="282" t="s">
        <v>183</v>
      </c>
      <c r="H47" s="284"/>
      <c r="I47" s="284"/>
      <c r="J47" s="284"/>
      <c r="K47" s="284"/>
      <c r="L47" s="284"/>
      <c r="M47" s="284"/>
      <c r="N47" s="284"/>
      <c r="O47" s="284"/>
      <c r="P47" s="284"/>
      <c r="Q47" s="284"/>
      <c r="R47" s="284"/>
      <c r="S47" s="284"/>
      <c r="T47" s="284"/>
      <c r="U47" s="284"/>
      <c r="V47" s="284"/>
      <c r="W47" s="284"/>
      <c r="X47" s="284"/>
      <c r="Y47" s="284"/>
      <c r="Z47" s="284"/>
      <c r="AA47" s="284"/>
      <c r="AB47" s="284"/>
      <c r="AC47" s="278"/>
      <c r="AD47" s="278"/>
      <c r="AE47" s="278"/>
    </row>
    <row r="48" spans="1:40" ht="133.80000000000001" customHeight="1" x14ac:dyDescent="0.2">
      <c r="A48" s="184" t="s">
        <v>88</v>
      </c>
      <c r="B48" s="285"/>
      <c r="C48" s="285"/>
      <c r="D48" s="285"/>
      <c r="E48" s="285"/>
      <c r="F48" s="286"/>
      <c r="G48" s="282" t="s">
        <v>180</v>
      </c>
      <c r="H48" s="277"/>
      <c r="I48" s="277"/>
      <c r="J48" s="277"/>
      <c r="K48" s="277"/>
      <c r="L48" s="277"/>
      <c r="M48" s="277"/>
      <c r="N48" s="277"/>
      <c r="O48" s="277"/>
      <c r="P48" s="277"/>
      <c r="Q48" s="277"/>
      <c r="R48" s="277"/>
      <c r="S48" s="277"/>
      <c r="T48" s="277"/>
      <c r="U48" s="277"/>
      <c r="V48" s="277"/>
      <c r="W48" s="277"/>
      <c r="X48" s="277"/>
      <c r="Y48" s="277"/>
      <c r="Z48" s="277"/>
      <c r="AA48" s="277"/>
      <c r="AB48" s="277"/>
      <c r="AC48" s="278"/>
      <c r="AD48" s="278"/>
      <c r="AE48" s="278"/>
    </row>
    <row r="49" spans="1:40" ht="45.75" customHeight="1" x14ac:dyDescent="0.2">
      <c r="A49" s="180" t="s">
        <v>50</v>
      </c>
      <c r="B49" s="192"/>
      <c r="C49" s="192"/>
      <c r="D49" s="192"/>
      <c r="E49" s="192"/>
      <c r="F49" s="287"/>
      <c r="G49" s="288" t="s">
        <v>147</v>
      </c>
      <c r="H49" s="289"/>
      <c r="I49" s="289"/>
      <c r="J49" s="289"/>
      <c r="K49" s="289"/>
      <c r="L49" s="289"/>
      <c r="M49" s="289"/>
      <c r="N49" s="289"/>
      <c r="O49" s="289"/>
      <c r="P49" s="289"/>
      <c r="Q49" s="289"/>
      <c r="R49" s="289"/>
      <c r="S49" s="289"/>
      <c r="T49" s="289"/>
      <c r="U49" s="289"/>
      <c r="V49" s="289"/>
      <c r="W49" s="289"/>
      <c r="X49" s="289"/>
      <c r="Y49" s="289"/>
      <c r="Z49" s="289"/>
      <c r="AA49" s="289"/>
      <c r="AB49" s="289"/>
      <c r="AC49" s="278"/>
      <c r="AD49" s="278"/>
      <c r="AE49" s="278"/>
    </row>
    <row r="50" spans="1:40" ht="30" customHeight="1" x14ac:dyDescent="0.2">
      <c r="A50" s="290" t="s">
        <v>55</v>
      </c>
      <c r="B50" s="291"/>
      <c r="C50" s="291"/>
      <c r="D50" s="291"/>
      <c r="E50" s="291"/>
      <c r="F50" s="292"/>
      <c r="G50" s="288" t="s">
        <v>148</v>
      </c>
      <c r="H50" s="289"/>
      <c r="I50" s="289"/>
      <c r="J50" s="289"/>
      <c r="K50" s="289"/>
      <c r="L50" s="289"/>
      <c r="M50" s="289"/>
      <c r="N50" s="289"/>
      <c r="O50" s="289"/>
      <c r="P50" s="289"/>
      <c r="Q50" s="289"/>
      <c r="R50" s="289"/>
      <c r="S50" s="289"/>
      <c r="T50" s="289"/>
      <c r="U50" s="289"/>
      <c r="V50" s="289"/>
      <c r="W50" s="289"/>
      <c r="X50" s="289"/>
      <c r="Y50" s="289"/>
      <c r="Z50" s="289"/>
      <c r="AA50" s="289"/>
      <c r="AB50" s="289"/>
      <c r="AC50" s="278"/>
      <c r="AD50" s="278"/>
      <c r="AE50" s="278"/>
    </row>
    <row r="51" spans="1:40" ht="15" customHeight="1" x14ac:dyDescent="0.2">
      <c r="A51" s="253" t="s">
        <v>44</v>
      </c>
      <c r="B51" s="253"/>
      <c r="C51" s="253"/>
      <c r="D51" s="253"/>
      <c r="E51" s="253"/>
      <c r="F51" s="253"/>
      <c r="G51" s="277" t="s">
        <v>149</v>
      </c>
      <c r="H51" s="277"/>
      <c r="I51" s="277"/>
      <c r="J51" s="277"/>
      <c r="K51" s="277"/>
      <c r="L51" s="277"/>
      <c r="M51" s="277"/>
      <c r="N51" s="277"/>
      <c r="O51" s="277"/>
      <c r="P51" s="277"/>
      <c r="Q51" s="277"/>
      <c r="R51" s="277"/>
      <c r="S51" s="277"/>
      <c r="T51" s="277"/>
      <c r="U51" s="277"/>
      <c r="V51" s="277"/>
      <c r="W51" s="277"/>
      <c r="X51" s="277"/>
      <c r="Y51" s="277"/>
      <c r="Z51" s="277"/>
      <c r="AA51" s="277"/>
      <c r="AB51" s="277"/>
      <c r="AC51" s="278"/>
      <c r="AD51" s="278"/>
      <c r="AE51" s="278"/>
    </row>
    <row r="52" spans="1:40" ht="15" customHeight="1" x14ac:dyDescent="0.2">
      <c r="A52" s="19"/>
      <c r="B52" s="19"/>
      <c r="C52" s="19"/>
      <c r="D52" s="19"/>
      <c r="E52" s="19"/>
      <c r="F52" s="19"/>
      <c r="G52" s="21"/>
      <c r="H52" s="21"/>
      <c r="I52" s="21"/>
      <c r="J52" s="21"/>
      <c r="K52" s="21"/>
      <c r="L52" s="21"/>
      <c r="M52" s="21"/>
      <c r="N52" s="21"/>
      <c r="O52" s="21"/>
      <c r="P52" s="21"/>
      <c r="Q52" s="21"/>
      <c r="R52" s="21"/>
      <c r="S52" s="21"/>
      <c r="T52" s="21"/>
      <c r="U52" s="21"/>
      <c r="V52" s="21"/>
      <c r="W52" s="21"/>
      <c r="X52" s="21"/>
      <c r="Y52" s="21"/>
      <c r="Z52" s="21"/>
      <c r="AA52" s="21"/>
      <c r="AB52" s="21"/>
      <c r="AC52" s="5"/>
      <c r="AD52" s="5"/>
      <c r="AE52" s="5"/>
    </row>
    <row r="53" spans="1:40" ht="15" customHeight="1" x14ac:dyDescent="0.2">
      <c r="A53" s="94" t="s">
        <v>150</v>
      </c>
      <c r="B53" s="4"/>
      <c r="C53" s="4"/>
      <c r="AC53" s="8"/>
      <c r="AD53" s="8"/>
      <c r="AE53" s="8"/>
    </row>
    <row r="54" spans="1:40" s="27" customFormat="1" ht="12.75" customHeight="1" x14ac:dyDescent="0.2">
      <c r="A54" s="253" t="s">
        <v>7</v>
      </c>
      <c r="B54" s="253"/>
      <c r="C54" s="253"/>
      <c r="D54" s="253"/>
      <c r="E54" s="253"/>
      <c r="F54" s="253"/>
      <c r="G54" s="253" t="s">
        <v>8</v>
      </c>
      <c r="H54" s="253"/>
      <c r="I54" s="253"/>
      <c r="J54" s="253"/>
      <c r="K54" s="253"/>
      <c r="L54" s="253"/>
      <c r="M54" s="253"/>
      <c r="N54" s="253"/>
      <c r="O54" s="253"/>
      <c r="P54" s="253"/>
      <c r="Q54" s="253"/>
      <c r="R54" s="253"/>
      <c r="S54" s="253"/>
      <c r="T54" s="253"/>
      <c r="U54" s="253"/>
      <c r="V54" s="253"/>
      <c r="W54" s="253"/>
      <c r="X54" s="253"/>
      <c r="Y54" s="253"/>
      <c r="Z54" s="253"/>
      <c r="AA54" s="253"/>
      <c r="AB54" s="253"/>
      <c r="AC54" s="253" t="s">
        <v>0</v>
      </c>
      <c r="AD54" s="253"/>
      <c r="AE54" s="253"/>
      <c r="AH54" s="172"/>
      <c r="AI54" s="172"/>
      <c r="AJ54" s="102"/>
      <c r="AK54" s="102"/>
      <c r="AL54" s="102"/>
      <c r="AM54" s="102"/>
      <c r="AN54" s="102"/>
    </row>
    <row r="55" spans="1:40" s="26" customFormat="1" ht="4.3499999999999996" customHeight="1" x14ac:dyDescent="0.2">
      <c r="A55" s="32"/>
      <c r="B55" s="33"/>
      <c r="C55" s="33"/>
      <c r="AB55" s="8"/>
      <c r="AC55" s="8"/>
      <c r="AD55" s="8"/>
      <c r="AE55" s="8"/>
      <c r="AH55" s="116"/>
      <c r="AI55" s="116"/>
      <c r="AJ55" s="103"/>
      <c r="AK55" s="103"/>
      <c r="AL55" s="103"/>
      <c r="AM55" s="103"/>
      <c r="AN55" s="103"/>
    </row>
    <row r="56" spans="1:40" ht="13.5" customHeight="1" x14ac:dyDescent="0.2">
      <c r="A56" s="293" t="s">
        <v>30</v>
      </c>
      <c r="B56" s="291"/>
      <c r="C56" s="291"/>
      <c r="D56" s="291"/>
      <c r="E56" s="291"/>
      <c r="F56" s="292"/>
      <c r="G56" s="289" t="s">
        <v>151</v>
      </c>
      <c r="H56" s="289"/>
      <c r="I56" s="289"/>
      <c r="J56" s="289"/>
      <c r="K56" s="289"/>
      <c r="L56" s="289"/>
      <c r="M56" s="289"/>
      <c r="N56" s="289"/>
      <c r="O56" s="289"/>
      <c r="P56" s="289"/>
      <c r="Q56" s="289"/>
      <c r="R56" s="289"/>
      <c r="S56" s="289"/>
      <c r="T56" s="289"/>
      <c r="U56" s="289"/>
      <c r="V56" s="289"/>
      <c r="W56" s="289"/>
      <c r="X56" s="289"/>
      <c r="Y56" s="289"/>
      <c r="Z56" s="289"/>
      <c r="AA56" s="289"/>
      <c r="AB56" s="289"/>
      <c r="AC56" s="278"/>
      <c r="AD56" s="278"/>
      <c r="AE56" s="278"/>
    </row>
    <row r="57" spans="1:40" ht="12.75" customHeight="1" x14ac:dyDescent="0.2">
      <c r="A57" s="294" t="s">
        <v>39</v>
      </c>
      <c r="B57" s="294"/>
      <c r="C57" s="294"/>
      <c r="D57" s="294"/>
      <c r="E57" s="294"/>
      <c r="F57" s="294"/>
      <c r="G57" s="289" t="s">
        <v>152</v>
      </c>
      <c r="H57" s="289"/>
      <c r="I57" s="289"/>
      <c r="J57" s="289"/>
      <c r="K57" s="289"/>
      <c r="L57" s="289"/>
      <c r="M57" s="289"/>
      <c r="N57" s="289"/>
      <c r="O57" s="289"/>
      <c r="P57" s="289"/>
      <c r="Q57" s="289"/>
      <c r="R57" s="289"/>
      <c r="S57" s="289"/>
      <c r="T57" s="289"/>
      <c r="U57" s="289"/>
      <c r="V57" s="289"/>
      <c r="W57" s="289"/>
      <c r="X57" s="289"/>
      <c r="Y57" s="289"/>
      <c r="Z57" s="289"/>
      <c r="AA57" s="289"/>
      <c r="AB57" s="289"/>
      <c r="AC57" s="278"/>
      <c r="AD57" s="278"/>
      <c r="AE57" s="278"/>
    </row>
    <row r="58" spans="1:40" ht="15" customHeight="1" x14ac:dyDescent="0.2">
      <c r="A58" s="295" t="s">
        <v>38</v>
      </c>
      <c r="B58" s="296"/>
      <c r="C58" s="296"/>
      <c r="D58" s="296"/>
      <c r="E58" s="296"/>
      <c r="F58" s="297"/>
      <c r="G58" s="304" t="s">
        <v>160</v>
      </c>
      <c r="H58" s="304"/>
      <c r="I58" s="304"/>
      <c r="J58" s="304"/>
      <c r="K58" s="304"/>
      <c r="L58" s="304"/>
      <c r="M58" s="304"/>
      <c r="N58" s="304"/>
      <c r="O58" s="304"/>
      <c r="P58" s="304"/>
      <c r="Q58" s="304"/>
      <c r="R58" s="304"/>
      <c r="S58" s="304"/>
      <c r="T58" s="304"/>
      <c r="U58" s="304"/>
      <c r="V58" s="304"/>
      <c r="W58" s="304"/>
      <c r="X58" s="304"/>
      <c r="Y58" s="304"/>
      <c r="Z58" s="304"/>
      <c r="AA58" s="304"/>
      <c r="AB58" s="304"/>
      <c r="AC58" s="268"/>
      <c r="AD58" s="269"/>
      <c r="AE58" s="270"/>
    </row>
    <row r="59" spans="1:40" ht="22.5" customHeight="1" x14ac:dyDescent="0.2">
      <c r="A59" s="298"/>
      <c r="B59" s="299"/>
      <c r="C59" s="299"/>
      <c r="D59" s="299"/>
      <c r="E59" s="299"/>
      <c r="F59" s="300"/>
      <c r="G59" s="305" t="s">
        <v>126</v>
      </c>
      <c r="H59" s="306"/>
      <c r="I59" s="306"/>
      <c r="J59" s="306"/>
      <c r="K59" s="306"/>
      <c r="L59" s="306"/>
      <c r="M59" s="306"/>
      <c r="N59" s="306"/>
      <c r="O59" s="306"/>
      <c r="P59" s="306"/>
      <c r="Q59" s="306"/>
      <c r="R59" s="306"/>
      <c r="S59" s="306"/>
      <c r="T59" s="306"/>
      <c r="U59" s="306"/>
      <c r="V59" s="306"/>
      <c r="W59" s="306"/>
      <c r="X59" s="306"/>
      <c r="Y59" s="306"/>
      <c r="Z59" s="306"/>
      <c r="AA59" s="306"/>
      <c r="AB59" s="306"/>
      <c r="AC59" s="271"/>
      <c r="AD59" s="272"/>
      <c r="AE59" s="273"/>
    </row>
    <row r="60" spans="1:40" ht="12.75" customHeight="1" x14ac:dyDescent="0.2">
      <c r="A60" s="301"/>
      <c r="B60" s="302"/>
      <c r="C60" s="302"/>
      <c r="D60" s="302"/>
      <c r="E60" s="302"/>
      <c r="F60" s="303"/>
      <c r="G60" s="307" t="s">
        <v>153</v>
      </c>
      <c r="H60" s="308"/>
      <c r="I60" s="308"/>
      <c r="J60" s="308"/>
      <c r="K60" s="308"/>
      <c r="L60" s="308"/>
      <c r="M60" s="308"/>
      <c r="N60" s="308"/>
      <c r="O60" s="308"/>
      <c r="P60" s="308"/>
      <c r="Q60" s="308"/>
      <c r="R60" s="308"/>
      <c r="S60" s="308"/>
      <c r="T60" s="308"/>
      <c r="U60" s="308"/>
      <c r="V60" s="308"/>
      <c r="W60" s="308"/>
      <c r="X60" s="308"/>
      <c r="Y60" s="308"/>
      <c r="Z60" s="308"/>
      <c r="AA60" s="308"/>
      <c r="AB60" s="308"/>
      <c r="AC60" s="271"/>
      <c r="AD60" s="272"/>
      <c r="AE60" s="273"/>
    </row>
    <row r="61" spans="1:40" ht="15" customHeight="1" x14ac:dyDescent="0.2">
      <c r="A61" s="19"/>
      <c r="B61" s="19"/>
      <c r="C61" s="19"/>
      <c r="D61" s="19"/>
      <c r="E61" s="19"/>
      <c r="F61" s="19"/>
      <c r="G61" s="31"/>
      <c r="H61" s="35"/>
      <c r="I61" s="35"/>
      <c r="J61" s="35"/>
      <c r="K61" s="35"/>
      <c r="L61" s="35"/>
      <c r="M61" s="35"/>
      <c r="N61" s="35"/>
      <c r="O61" s="35"/>
      <c r="P61" s="35"/>
      <c r="Q61" s="35"/>
      <c r="R61" s="35"/>
      <c r="S61" s="35"/>
      <c r="T61" s="35"/>
      <c r="U61" s="35"/>
      <c r="V61" s="35"/>
      <c r="W61" s="35"/>
      <c r="X61" s="35"/>
      <c r="Y61" s="35"/>
      <c r="Z61" s="35"/>
      <c r="AA61" s="35"/>
      <c r="AB61" s="35"/>
      <c r="AC61" s="36"/>
      <c r="AD61" s="36"/>
      <c r="AE61" s="36"/>
    </row>
    <row r="62" spans="1:40" ht="15" customHeight="1" x14ac:dyDescent="0.15">
      <c r="A62" s="37"/>
      <c r="B62" s="33"/>
      <c r="C62" s="33"/>
      <c r="D62" s="26"/>
      <c r="E62" s="26"/>
      <c r="F62" s="26"/>
      <c r="G62" s="26"/>
      <c r="H62" s="26"/>
      <c r="I62" s="26"/>
      <c r="J62" s="54" t="s">
        <v>66</v>
      </c>
      <c r="K62" s="26"/>
      <c r="L62" s="26"/>
      <c r="M62" s="26"/>
      <c r="N62" s="26"/>
      <c r="O62" s="26"/>
      <c r="P62" s="26"/>
      <c r="Q62" s="26"/>
      <c r="R62" s="26"/>
      <c r="S62" s="26"/>
      <c r="T62" s="26"/>
      <c r="U62" s="26"/>
      <c r="V62" s="26"/>
      <c r="W62" s="26"/>
      <c r="X62" s="26"/>
      <c r="Y62" s="38"/>
      <c r="Z62" s="26"/>
      <c r="AA62" s="26"/>
      <c r="AB62" s="8"/>
      <c r="AC62" s="8"/>
      <c r="AD62" s="8"/>
      <c r="AE62" s="8"/>
    </row>
    <row r="63" spans="1:40" ht="15" customHeight="1" x14ac:dyDescent="0.15">
      <c r="A63" s="70" t="s">
        <v>93</v>
      </c>
      <c r="B63" s="71"/>
      <c r="C63" s="71"/>
      <c r="D63" s="72"/>
      <c r="E63" s="72"/>
      <c r="F63" s="72"/>
      <c r="G63" s="72"/>
      <c r="H63" s="72"/>
      <c r="I63" s="72"/>
      <c r="J63" s="72"/>
      <c r="K63" s="72"/>
      <c r="L63" s="72"/>
      <c r="M63" s="73"/>
      <c r="N63" s="72"/>
      <c r="O63" s="72"/>
      <c r="P63" s="72"/>
      <c r="Q63" s="72"/>
      <c r="R63" s="72"/>
      <c r="S63" s="72"/>
      <c r="T63" s="72"/>
      <c r="U63" s="72"/>
      <c r="V63" s="72"/>
      <c r="W63" s="72"/>
      <c r="X63" s="72"/>
      <c r="Y63" s="72"/>
      <c r="Z63" s="72"/>
      <c r="AA63" s="72"/>
      <c r="AB63" s="74"/>
      <c r="AC63" s="74"/>
      <c r="AD63" s="74"/>
      <c r="AE63" s="74"/>
    </row>
    <row r="64" spans="1:40" s="27" customFormat="1" ht="12.75" customHeight="1" x14ac:dyDescent="0.2">
      <c r="A64" s="253" t="s">
        <v>98</v>
      </c>
      <c r="B64" s="253"/>
      <c r="C64" s="253"/>
      <c r="D64" s="253"/>
      <c r="E64" s="253"/>
      <c r="F64" s="253"/>
      <c r="G64" s="177" t="s">
        <v>92</v>
      </c>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9"/>
      <c r="AH64" s="172"/>
      <c r="AI64" s="172"/>
      <c r="AJ64" s="102"/>
      <c r="AK64" s="102"/>
      <c r="AL64" s="102"/>
      <c r="AM64" s="102"/>
      <c r="AN64" s="102"/>
    </row>
    <row r="65" spans="1:40" s="26" customFormat="1" ht="4.3499999999999996" customHeight="1" x14ac:dyDescent="0.2">
      <c r="A65" s="32"/>
      <c r="B65" s="33"/>
      <c r="C65" s="33"/>
      <c r="AB65" s="8"/>
      <c r="AC65" s="8"/>
      <c r="AD65" s="8"/>
      <c r="AE65" s="8"/>
      <c r="AH65" s="116"/>
      <c r="AI65" s="116"/>
      <c r="AJ65" s="103"/>
      <c r="AK65" s="103"/>
      <c r="AL65" s="103"/>
      <c r="AM65" s="103"/>
      <c r="AN65" s="103"/>
    </row>
    <row r="66" spans="1:40" ht="21" customHeight="1" x14ac:dyDescent="0.2">
      <c r="A66" s="309" t="s">
        <v>94</v>
      </c>
      <c r="B66" s="310"/>
      <c r="C66" s="310"/>
      <c r="D66" s="310"/>
      <c r="E66" s="310"/>
      <c r="F66" s="311"/>
      <c r="G66" s="312" t="str">
        <f>IF(P73="","",IF(P73&gt;1000,160,80))</f>
        <v/>
      </c>
      <c r="H66" s="313"/>
      <c r="I66" s="313"/>
      <c r="J66" s="81" t="s">
        <v>32</v>
      </c>
      <c r="K66" s="314" t="s">
        <v>102</v>
      </c>
      <c r="L66" s="313"/>
      <c r="M66" s="313"/>
      <c r="N66" s="313"/>
      <c r="O66" s="313"/>
      <c r="P66" s="313"/>
      <c r="Q66" s="313"/>
      <c r="R66" s="313"/>
      <c r="S66" s="313"/>
      <c r="T66" s="313"/>
      <c r="U66" s="313"/>
      <c r="V66" s="313"/>
      <c r="W66" s="313"/>
      <c r="X66" s="313"/>
      <c r="Y66" s="313"/>
      <c r="Z66" s="313"/>
      <c r="AA66" s="313"/>
      <c r="AB66" s="313"/>
      <c r="AC66" s="313"/>
      <c r="AD66" s="313"/>
      <c r="AE66" s="315"/>
    </row>
    <row r="67" spans="1:40" ht="18" customHeight="1" x14ac:dyDescent="0.2">
      <c r="A67" s="316" t="s">
        <v>95</v>
      </c>
      <c r="B67" s="317"/>
      <c r="C67" s="317"/>
      <c r="D67" s="317"/>
      <c r="E67" s="317"/>
      <c r="F67" s="318"/>
      <c r="G67" s="322" t="str">
        <f>IF(O16&amp;O17&lt;&gt;"",IF(O16&lt;&gt;"",10,0)+IF(O17&lt;&gt;"",30,0)-IF(O16&lt;&gt;"",IF(O17&lt;&gt;"",10),0),"")</f>
        <v/>
      </c>
      <c r="H67" s="323"/>
      <c r="I67" s="323"/>
      <c r="J67" s="326" t="s">
        <v>32</v>
      </c>
      <c r="K67" s="328" t="s">
        <v>89</v>
      </c>
      <c r="L67" s="329"/>
      <c r="M67" s="329"/>
      <c r="N67" s="329"/>
      <c r="O67" s="329"/>
      <c r="P67" s="329"/>
      <c r="Q67" s="329"/>
      <c r="R67" s="329"/>
      <c r="S67" s="329"/>
      <c r="T67" s="329"/>
      <c r="U67" s="329"/>
      <c r="V67" s="329"/>
      <c r="W67" s="329"/>
      <c r="X67" s="329"/>
      <c r="Y67" s="329"/>
      <c r="Z67" s="329"/>
      <c r="AA67" s="329"/>
      <c r="AB67" s="329"/>
      <c r="AC67" s="329"/>
      <c r="AD67" s="329"/>
      <c r="AE67" s="330"/>
    </row>
    <row r="68" spans="1:40" ht="18" customHeight="1" x14ac:dyDescent="0.2">
      <c r="A68" s="319"/>
      <c r="B68" s="320"/>
      <c r="C68" s="320"/>
      <c r="D68" s="320"/>
      <c r="E68" s="320"/>
      <c r="F68" s="321"/>
      <c r="G68" s="324"/>
      <c r="H68" s="325"/>
      <c r="I68" s="325"/>
      <c r="J68" s="327"/>
      <c r="K68" s="331"/>
      <c r="L68" s="332"/>
      <c r="M68" s="332"/>
      <c r="N68" s="332"/>
      <c r="O68" s="332"/>
      <c r="P68" s="332"/>
      <c r="Q68" s="332"/>
      <c r="R68" s="332"/>
      <c r="S68" s="332"/>
      <c r="T68" s="332"/>
      <c r="U68" s="332"/>
      <c r="V68" s="332"/>
      <c r="W68" s="332"/>
      <c r="X68" s="332"/>
      <c r="Y68" s="332"/>
      <c r="Z68" s="332"/>
      <c r="AA68" s="332"/>
      <c r="AB68" s="332"/>
      <c r="AC68" s="332"/>
      <c r="AD68" s="332"/>
      <c r="AE68" s="333"/>
    </row>
    <row r="69" spans="1:40" ht="64.8" customHeight="1" x14ac:dyDescent="0.2">
      <c r="A69" s="334" t="s">
        <v>97</v>
      </c>
      <c r="B69" s="335"/>
      <c r="C69" s="335"/>
      <c r="D69" s="335"/>
      <c r="E69" s="335"/>
      <c r="F69" s="336"/>
      <c r="G69" s="328" t="s">
        <v>178</v>
      </c>
      <c r="H69" s="343"/>
      <c r="I69" s="343"/>
      <c r="J69" s="343"/>
      <c r="K69" s="343"/>
      <c r="L69" s="343"/>
      <c r="M69" s="343"/>
      <c r="N69" s="343"/>
      <c r="O69" s="343"/>
      <c r="P69" s="343"/>
      <c r="Q69" s="343"/>
      <c r="R69" s="343"/>
      <c r="S69" s="343"/>
      <c r="T69" s="343"/>
      <c r="U69" s="343"/>
      <c r="V69" s="343"/>
      <c r="W69" s="343"/>
      <c r="X69" s="343"/>
      <c r="Y69" s="343"/>
      <c r="Z69" s="343"/>
      <c r="AA69" s="343"/>
      <c r="AB69" s="343"/>
      <c r="AC69" s="343"/>
      <c r="AD69" s="343"/>
      <c r="AE69" s="344"/>
    </row>
    <row r="70" spans="1:40" ht="4.3499999999999996" customHeight="1" x14ac:dyDescent="0.2">
      <c r="A70" s="337"/>
      <c r="B70" s="338"/>
      <c r="C70" s="338"/>
      <c r="D70" s="338"/>
      <c r="E70" s="338"/>
      <c r="F70" s="339"/>
      <c r="G70" s="345"/>
      <c r="H70" s="346"/>
      <c r="I70" s="346"/>
      <c r="J70" s="346"/>
      <c r="K70" s="346"/>
      <c r="L70" s="346"/>
      <c r="M70" s="346"/>
      <c r="N70" s="346"/>
      <c r="O70" s="346"/>
      <c r="P70" s="346"/>
      <c r="Q70" s="346"/>
      <c r="R70" s="346"/>
      <c r="S70" s="346"/>
      <c r="T70" s="346"/>
      <c r="U70" s="346"/>
      <c r="V70" s="346"/>
      <c r="W70" s="346"/>
      <c r="X70" s="346"/>
      <c r="Y70" s="346"/>
      <c r="Z70" s="346"/>
      <c r="AA70" s="346"/>
      <c r="AB70" s="346"/>
      <c r="AC70" s="346"/>
      <c r="AD70" s="346"/>
      <c r="AE70" s="347"/>
    </row>
    <row r="71" spans="1:40" ht="12.75" customHeight="1" x14ac:dyDescent="0.2">
      <c r="A71" s="337"/>
      <c r="B71" s="338"/>
      <c r="C71" s="338"/>
      <c r="D71" s="338"/>
      <c r="E71" s="338"/>
      <c r="F71" s="339"/>
      <c r="G71" s="117"/>
      <c r="H71" s="316" t="s">
        <v>90</v>
      </c>
      <c r="I71" s="317"/>
      <c r="J71" s="318"/>
      <c r="K71" s="117"/>
      <c r="L71" s="354" t="s">
        <v>10</v>
      </c>
      <c r="M71" s="188"/>
      <c r="N71" s="189"/>
      <c r="O71" s="117"/>
      <c r="P71" s="354" t="s">
        <v>12</v>
      </c>
      <c r="Q71" s="188"/>
      <c r="R71" s="188"/>
      <c r="S71" s="189"/>
      <c r="T71" s="117"/>
      <c r="U71" s="354" t="s">
        <v>36</v>
      </c>
      <c r="V71" s="188"/>
      <c r="W71" s="189"/>
      <c r="X71" s="117"/>
      <c r="Y71" s="354" t="s">
        <v>105</v>
      </c>
      <c r="Z71" s="188"/>
      <c r="AA71" s="189"/>
      <c r="AB71" s="117"/>
      <c r="AC71" s="109"/>
      <c r="AD71" s="109"/>
      <c r="AE71" s="118"/>
    </row>
    <row r="72" spans="1:40" ht="4.3499999999999996" customHeight="1" x14ac:dyDescent="0.2">
      <c r="A72" s="337"/>
      <c r="B72" s="338"/>
      <c r="C72" s="338"/>
      <c r="D72" s="338"/>
      <c r="E72" s="338"/>
      <c r="F72" s="339"/>
      <c r="G72" s="117"/>
      <c r="H72" s="348"/>
      <c r="I72" s="349"/>
      <c r="J72" s="350"/>
      <c r="K72" s="117"/>
      <c r="L72" s="117"/>
      <c r="M72" s="117"/>
      <c r="N72" s="117"/>
      <c r="O72" s="117"/>
      <c r="P72" s="117"/>
      <c r="Q72" s="117"/>
      <c r="R72" s="117"/>
      <c r="S72" s="117"/>
      <c r="T72" s="117"/>
      <c r="U72" s="117"/>
      <c r="V72" s="117"/>
      <c r="W72" s="117"/>
      <c r="X72" s="117"/>
      <c r="Y72" s="117"/>
      <c r="Z72" s="117"/>
      <c r="AA72" s="117"/>
      <c r="AB72" s="117"/>
      <c r="AC72" s="109"/>
      <c r="AD72" s="109"/>
      <c r="AE72" s="118"/>
    </row>
    <row r="73" spans="1:40" ht="10.35" customHeight="1" x14ac:dyDescent="0.2">
      <c r="A73" s="337"/>
      <c r="B73" s="338"/>
      <c r="C73" s="338"/>
      <c r="D73" s="338"/>
      <c r="E73" s="338"/>
      <c r="F73" s="339"/>
      <c r="G73" s="117"/>
      <c r="H73" s="348"/>
      <c r="I73" s="349"/>
      <c r="J73" s="350"/>
      <c r="K73" s="117"/>
      <c r="L73" s="355" t="str">
        <f>IF(P73&lt;&gt;"",IF($R$20+$T$22+$T$27=0,"",$R$20+$T$22+$T$27),"")</f>
        <v/>
      </c>
      <c r="M73" s="356"/>
      <c r="N73" s="357"/>
      <c r="O73" s="361" t="s">
        <v>11</v>
      </c>
      <c r="P73" s="355" t="str">
        <f>IF($T$9&lt;&gt;"",IF($T$9&lt;=5000,$T$9,""),"")</f>
        <v/>
      </c>
      <c r="Q73" s="356"/>
      <c r="R73" s="356"/>
      <c r="S73" s="357"/>
      <c r="T73" s="361" t="s">
        <v>11</v>
      </c>
      <c r="U73" s="355" t="str">
        <f>IF(P73&lt;&gt;"",IF($X$9&lt;&gt;"",$X$9,""),"")</f>
        <v/>
      </c>
      <c r="V73" s="356"/>
      <c r="W73" s="357"/>
      <c r="X73" s="361" t="s">
        <v>13</v>
      </c>
      <c r="Y73" s="355" t="str">
        <f>IF(U73&lt;&gt;"",IF(P73&lt;&gt;"",IF(L73&lt;&gt;"",U73*P73*L73,""),""),"")</f>
        <v/>
      </c>
      <c r="Z73" s="356"/>
      <c r="AA73" s="357"/>
      <c r="AB73" s="119">
        <f>IF(Y73="",0,Y73)</f>
        <v>0</v>
      </c>
      <c r="AC73" s="109"/>
      <c r="AD73" s="109"/>
      <c r="AE73" s="118"/>
    </row>
    <row r="74" spans="1:40" ht="10.35" customHeight="1" x14ac:dyDescent="0.2">
      <c r="A74" s="337"/>
      <c r="B74" s="338"/>
      <c r="C74" s="338"/>
      <c r="D74" s="338"/>
      <c r="E74" s="338"/>
      <c r="F74" s="339"/>
      <c r="G74" s="117"/>
      <c r="H74" s="348"/>
      <c r="I74" s="349"/>
      <c r="J74" s="350"/>
      <c r="K74" s="117"/>
      <c r="L74" s="358"/>
      <c r="M74" s="359"/>
      <c r="N74" s="360"/>
      <c r="O74" s="361"/>
      <c r="P74" s="358"/>
      <c r="Q74" s="359"/>
      <c r="R74" s="359"/>
      <c r="S74" s="360"/>
      <c r="T74" s="361"/>
      <c r="U74" s="358"/>
      <c r="V74" s="359"/>
      <c r="W74" s="360"/>
      <c r="X74" s="361"/>
      <c r="Y74" s="358"/>
      <c r="Z74" s="359"/>
      <c r="AA74" s="360"/>
      <c r="AB74" s="119"/>
      <c r="AC74" s="120">
        <f>IF(U73&lt;&gt;"",IF(P73&lt;&gt;"",IF(L73&lt;&gt;"",L73*P73*$AB$9,0),0),0)</f>
        <v>0</v>
      </c>
      <c r="AD74" s="109"/>
      <c r="AE74" s="118"/>
    </row>
    <row r="75" spans="1:40" ht="10.35" customHeight="1" x14ac:dyDescent="0.2">
      <c r="A75" s="337"/>
      <c r="B75" s="338"/>
      <c r="C75" s="338"/>
      <c r="D75" s="338"/>
      <c r="E75" s="338"/>
      <c r="F75" s="339"/>
      <c r="G75" s="117"/>
      <c r="H75" s="351"/>
      <c r="I75" s="352"/>
      <c r="J75" s="353"/>
      <c r="K75" s="117"/>
      <c r="L75" s="109"/>
      <c r="M75" s="109"/>
      <c r="N75" s="121" t="s">
        <v>15</v>
      </c>
      <c r="O75" s="122"/>
      <c r="P75" s="117"/>
      <c r="Q75" s="117"/>
      <c r="R75" s="117"/>
      <c r="S75" s="121" t="s">
        <v>9</v>
      </c>
      <c r="T75" s="117"/>
      <c r="U75" s="117"/>
      <c r="V75" s="117"/>
      <c r="W75" s="121" t="s">
        <v>37</v>
      </c>
      <c r="X75" s="117"/>
      <c r="Y75" s="117"/>
      <c r="Z75" s="117"/>
      <c r="AA75" s="121" t="s">
        <v>42</v>
      </c>
      <c r="AB75" s="117"/>
      <c r="AC75" s="109"/>
      <c r="AD75" s="109"/>
      <c r="AE75" s="118"/>
    </row>
    <row r="76" spans="1:40" ht="10.5" customHeight="1" x14ac:dyDescent="0.2">
      <c r="A76" s="337"/>
      <c r="B76" s="338"/>
      <c r="C76" s="338"/>
      <c r="D76" s="338"/>
      <c r="E76" s="338"/>
      <c r="F76" s="339"/>
      <c r="G76" s="123"/>
      <c r="H76" s="124"/>
      <c r="I76" s="124"/>
      <c r="J76" s="124"/>
      <c r="K76" s="124"/>
      <c r="L76" s="124"/>
      <c r="M76" s="124"/>
      <c r="N76" s="124"/>
      <c r="O76" s="124"/>
      <c r="P76" s="124"/>
      <c r="Q76" s="124"/>
      <c r="R76" s="124"/>
      <c r="S76" s="124"/>
      <c r="T76" s="124"/>
      <c r="U76" s="124"/>
      <c r="V76" s="124"/>
      <c r="W76" s="124"/>
      <c r="X76" s="124"/>
      <c r="Y76" s="124"/>
      <c r="Z76" s="124"/>
      <c r="AA76" s="124"/>
      <c r="AB76" s="125"/>
      <c r="AC76" s="125"/>
      <c r="AD76" s="125"/>
      <c r="AE76" s="126"/>
    </row>
    <row r="77" spans="1:40" ht="5.25" customHeight="1" x14ac:dyDescent="0.2">
      <c r="A77" s="337"/>
      <c r="B77" s="338"/>
      <c r="C77" s="338"/>
      <c r="D77" s="338"/>
      <c r="E77" s="338"/>
      <c r="F77" s="339"/>
      <c r="G77" s="124"/>
      <c r="H77" s="124"/>
      <c r="I77" s="124"/>
      <c r="J77" s="124"/>
      <c r="K77" s="124"/>
      <c r="L77" s="124"/>
      <c r="M77" s="124"/>
      <c r="N77" s="124"/>
      <c r="O77" s="124"/>
      <c r="P77" s="124"/>
      <c r="Q77" s="124"/>
      <c r="R77" s="124"/>
      <c r="S77" s="124"/>
      <c r="T77" s="124"/>
      <c r="U77" s="124"/>
      <c r="V77" s="124"/>
      <c r="W77" s="124"/>
      <c r="X77" s="124"/>
      <c r="Y77" s="124"/>
      <c r="Z77" s="124"/>
      <c r="AA77" s="124"/>
      <c r="AB77" s="125"/>
      <c r="AC77" s="125"/>
      <c r="AD77" s="125"/>
      <c r="AE77" s="126"/>
    </row>
    <row r="78" spans="1:40" ht="12.75" customHeight="1" x14ac:dyDescent="0.2">
      <c r="A78" s="337"/>
      <c r="B78" s="338"/>
      <c r="C78" s="338"/>
      <c r="D78" s="338"/>
      <c r="E78" s="338"/>
      <c r="F78" s="339"/>
      <c r="G78" s="117"/>
      <c r="H78" s="374" t="s">
        <v>40</v>
      </c>
      <c r="I78" s="375"/>
      <c r="J78" s="376"/>
      <c r="K78" s="117"/>
      <c r="L78" s="354" t="s">
        <v>10</v>
      </c>
      <c r="M78" s="188"/>
      <c r="N78" s="189"/>
      <c r="O78" s="117"/>
      <c r="P78" s="354" t="s">
        <v>12</v>
      </c>
      <c r="Q78" s="188"/>
      <c r="R78" s="188"/>
      <c r="S78" s="189"/>
      <c r="T78" s="117"/>
      <c r="U78" s="354" t="s">
        <v>36</v>
      </c>
      <c r="V78" s="188"/>
      <c r="W78" s="189"/>
      <c r="X78" s="117"/>
      <c r="Y78" s="354" t="s">
        <v>106</v>
      </c>
      <c r="Z78" s="188"/>
      <c r="AA78" s="189"/>
      <c r="AB78" s="127"/>
      <c r="AC78" s="127"/>
      <c r="AD78" s="127"/>
      <c r="AE78" s="118"/>
    </row>
    <row r="79" spans="1:40" ht="4.3499999999999996" customHeight="1" x14ac:dyDescent="0.2">
      <c r="A79" s="337"/>
      <c r="B79" s="338"/>
      <c r="C79" s="338"/>
      <c r="D79" s="338"/>
      <c r="E79" s="338"/>
      <c r="F79" s="339"/>
      <c r="G79" s="117"/>
      <c r="H79" s="377"/>
      <c r="I79" s="378"/>
      <c r="J79" s="379"/>
      <c r="K79" s="117"/>
      <c r="L79" s="117"/>
      <c r="M79" s="117"/>
      <c r="N79" s="117"/>
      <c r="O79" s="117"/>
      <c r="P79" s="117"/>
      <c r="Q79" s="117"/>
      <c r="R79" s="117"/>
      <c r="S79" s="117"/>
      <c r="T79" s="117"/>
      <c r="U79" s="117"/>
      <c r="V79" s="117"/>
      <c r="W79" s="117"/>
      <c r="X79" s="117"/>
      <c r="Y79" s="117"/>
      <c r="Z79" s="117"/>
      <c r="AA79" s="117"/>
      <c r="AB79" s="127"/>
      <c r="AC79" s="127"/>
      <c r="AD79" s="127"/>
      <c r="AE79" s="118"/>
    </row>
    <row r="80" spans="1:40" ht="10.35" customHeight="1" x14ac:dyDescent="0.2">
      <c r="A80" s="337"/>
      <c r="B80" s="338"/>
      <c r="C80" s="338"/>
      <c r="D80" s="338"/>
      <c r="E80" s="338"/>
      <c r="F80" s="339"/>
      <c r="G80" s="117"/>
      <c r="H80" s="377"/>
      <c r="I80" s="378"/>
      <c r="J80" s="379"/>
      <c r="K80" s="117"/>
      <c r="L80" s="383" t="str">
        <f>IF(X27&lt;&gt;"",IF($X$24&lt;&gt;"",$X$24*20,""),"")</f>
        <v/>
      </c>
      <c r="M80" s="383"/>
      <c r="N80" s="383"/>
      <c r="O80" s="362" t="s">
        <v>11</v>
      </c>
      <c r="P80" s="355" t="str">
        <f>IF(P73&lt;&gt;"",IF(L80&lt;&gt;"",P73,""),"")</f>
        <v/>
      </c>
      <c r="Q80" s="356"/>
      <c r="R80" s="356"/>
      <c r="S80" s="357"/>
      <c r="T80" s="361" t="s">
        <v>11</v>
      </c>
      <c r="U80" s="355" t="str">
        <f>IF(P73&lt;&gt;"",IF($AB$24&lt;&gt;"",$AB$24,""),"")</f>
        <v/>
      </c>
      <c r="V80" s="356"/>
      <c r="W80" s="357"/>
      <c r="X80" s="361" t="s">
        <v>13</v>
      </c>
      <c r="Y80" s="355" t="str">
        <f>IF(U80&lt;&gt;"",IF(P80&lt;&gt;"",IF(L80&lt;&gt;"",U80*P80*L80,""),""),"")</f>
        <v/>
      </c>
      <c r="Z80" s="356"/>
      <c r="AA80" s="357"/>
      <c r="AB80" s="119">
        <f>IF(Y80="",0,Y80)</f>
        <v>0</v>
      </c>
      <c r="AC80" s="127"/>
      <c r="AD80" s="127"/>
      <c r="AE80" s="118"/>
    </row>
    <row r="81" spans="1:31" ht="10.35" customHeight="1" x14ac:dyDescent="0.2">
      <c r="A81" s="337"/>
      <c r="B81" s="338"/>
      <c r="C81" s="338"/>
      <c r="D81" s="338"/>
      <c r="E81" s="338"/>
      <c r="F81" s="339"/>
      <c r="G81" s="117"/>
      <c r="H81" s="380"/>
      <c r="I81" s="381"/>
      <c r="J81" s="382"/>
      <c r="K81" s="117"/>
      <c r="L81" s="383"/>
      <c r="M81" s="383"/>
      <c r="N81" s="383"/>
      <c r="O81" s="362"/>
      <c r="P81" s="358"/>
      <c r="Q81" s="359"/>
      <c r="R81" s="359"/>
      <c r="S81" s="360"/>
      <c r="T81" s="361"/>
      <c r="U81" s="358"/>
      <c r="V81" s="359"/>
      <c r="W81" s="360"/>
      <c r="X81" s="361"/>
      <c r="Y81" s="358"/>
      <c r="Z81" s="359"/>
      <c r="AA81" s="360"/>
      <c r="AB81" s="119">
        <f>IF(Y80="",0,Y80*U86/10240*10)</f>
        <v>0</v>
      </c>
      <c r="AC81" s="120">
        <f>IF(U80&lt;&gt;"",IF(P80&lt;&gt;"",IF(L80&lt;&gt;"",L80*P80*$AB$9,0),0),0)</f>
        <v>0</v>
      </c>
      <c r="AD81" s="127"/>
      <c r="AE81" s="118"/>
    </row>
    <row r="82" spans="1:31" ht="10.35" customHeight="1" x14ac:dyDescent="0.2">
      <c r="A82" s="337"/>
      <c r="B82" s="338"/>
      <c r="C82" s="338"/>
      <c r="D82" s="338"/>
      <c r="E82" s="338"/>
      <c r="F82" s="339"/>
      <c r="G82" s="117"/>
      <c r="H82" s="128"/>
      <c r="I82" s="128"/>
      <c r="J82" s="128"/>
      <c r="K82" s="117"/>
      <c r="L82" s="109"/>
      <c r="M82" s="109"/>
      <c r="N82" s="121" t="s">
        <v>15</v>
      </c>
      <c r="O82" s="122"/>
      <c r="P82" s="117"/>
      <c r="Q82" s="117"/>
      <c r="R82" s="117"/>
      <c r="S82" s="121" t="s">
        <v>9</v>
      </c>
      <c r="T82" s="117"/>
      <c r="U82" s="117"/>
      <c r="V82" s="117"/>
      <c r="W82" s="121" t="s">
        <v>37</v>
      </c>
      <c r="X82" s="117"/>
      <c r="Y82" s="117"/>
      <c r="Z82" s="117"/>
      <c r="AA82" s="121" t="s">
        <v>42</v>
      </c>
      <c r="AB82" s="117"/>
      <c r="AC82" s="109"/>
      <c r="AD82" s="109"/>
      <c r="AE82" s="118"/>
    </row>
    <row r="83" spans="1:31" ht="4.3499999999999996" customHeight="1" x14ac:dyDescent="0.2">
      <c r="A83" s="337"/>
      <c r="B83" s="338"/>
      <c r="C83" s="338"/>
      <c r="D83" s="338"/>
      <c r="E83" s="338"/>
      <c r="F83" s="339"/>
      <c r="G83" s="117"/>
      <c r="H83" s="117"/>
      <c r="I83" s="117"/>
      <c r="J83" s="117"/>
      <c r="K83" s="117"/>
      <c r="L83" s="117"/>
      <c r="M83" s="117"/>
      <c r="N83" s="117"/>
      <c r="O83" s="117"/>
      <c r="P83" s="117"/>
      <c r="Q83" s="117"/>
      <c r="R83" s="117"/>
      <c r="S83" s="121"/>
      <c r="T83" s="117"/>
      <c r="U83" s="117"/>
      <c r="V83" s="117"/>
      <c r="W83" s="117"/>
      <c r="X83" s="117"/>
      <c r="Y83" s="117"/>
      <c r="Z83" s="117"/>
      <c r="AA83" s="117"/>
      <c r="AB83" s="117"/>
      <c r="AC83" s="109"/>
      <c r="AD83" s="109"/>
      <c r="AE83" s="118"/>
    </row>
    <row r="84" spans="1:31" ht="13.5" customHeight="1" x14ac:dyDescent="0.2">
      <c r="A84" s="337"/>
      <c r="B84" s="338"/>
      <c r="C84" s="338"/>
      <c r="D84" s="338"/>
      <c r="E84" s="338"/>
      <c r="F84" s="339"/>
      <c r="G84" s="117"/>
      <c r="H84" s="363" t="s">
        <v>14</v>
      </c>
      <c r="I84" s="364"/>
      <c r="J84" s="365"/>
      <c r="K84" s="117"/>
      <c r="L84" s="112"/>
      <c r="M84" s="112"/>
      <c r="N84" s="112"/>
      <c r="O84" s="117"/>
      <c r="P84" s="354" t="s">
        <v>103</v>
      </c>
      <c r="Q84" s="188"/>
      <c r="R84" s="188"/>
      <c r="S84" s="189"/>
      <c r="T84" s="117"/>
      <c r="U84" s="354" t="s">
        <v>75</v>
      </c>
      <c r="V84" s="372"/>
      <c r="W84" s="373"/>
      <c r="X84" s="117"/>
      <c r="Y84" s="354" t="s">
        <v>14</v>
      </c>
      <c r="Z84" s="188"/>
      <c r="AA84" s="189"/>
      <c r="AB84" s="112"/>
      <c r="AC84" s="354" t="s">
        <v>71</v>
      </c>
      <c r="AD84" s="188"/>
      <c r="AE84" s="189"/>
    </row>
    <row r="85" spans="1:31" ht="4.3499999999999996" customHeight="1" x14ac:dyDescent="0.2">
      <c r="A85" s="337"/>
      <c r="B85" s="338"/>
      <c r="C85" s="338"/>
      <c r="D85" s="338"/>
      <c r="E85" s="338"/>
      <c r="F85" s="339"/>
      <c r="G85" s="117"/>
      <c r="H85" s="366"/>
      <c r="I85" s="367"/>
      <c r="J85" s="368"/>
      <c r="K85" s="117"/>
      <c r="L85" s="117"/>
      <c r="M85" s="117"/>
      <c r="N85" s="117"/>
      <c r="O85" s="117"/>
      <c r="P85" s="117"/>
      <c r="Q85" s="117"/>
      <c r="R85" s="117"/>
      <c r="S85" s="117"/>
      <c r="T85" s="117"/>
      <c r="U85" s="117"/>
      <c r="V85" s="117"/>
      <c r="W85" s="117"/>
      <c r="X85" s="117"/>
      <c r="Y85" s="117"/>
      <c r="Z85" s="117"/>
      <c r="AA85" s="117"/>
      <c r="AB85" s="117"/>
      <c r="AC85" s="109"/>
      <c r="AD85" s="109"/>
      <c r="AE85" s="118"/>
    </row>
    <row r="86" spans="1:31" ht="10.35" customHeight="1" x14ac:dyDescent="0.2">
      <c r="A86" s="337"/>
      <c r="B86" s="338"/>
      <c r="C86" s="338"/>
      <c r="D86" s="338"/>
      <c r="E86" s="338"/>
      <c r="F86" s="339"/>
      <c r="G86" s="117"/>
      <c r="H86" s="366"/>
      <c r="I86" s="367"/>
      <c r="J86" s="368"/>
      <c r="K86" s="117"/>
      <c r="L86" s="122"/>
      <c r="M86" s="122"/>
      <c r="N86" s="122"/>
      <c r="O86" s="129"/>
      <c r="P86" s="355" t="str">
        <f>IF(AB73+AB80=0,"",IF(U86&lt;&gt;"",AB73+AB80,""))</f>
        <v/>
      </c>
      <c r="Q86" s="356"/>
      <c r="R86" s="356"/>
      <c r="S86" s="357"/>
      <c r="T86" s="130" t="s">
        <v>11</v>
      </c>
      <c r="U86" s="363">
        <f>$T$15</f>
        <v>1</v>
      </c>
      <c r="V86" s="384"/>
      <c r="W86" s="385"/>
      <c r="X86" s="362" t="s">
        <v>13</v>
      </c>
      <c r="Y86" s="389" t="str">
        <f>IF(P86&lt;&gt;"",ROUNDUP(P86*U86/10240,0)*10,"")</f>
        <v/>
      </c>
      <c r="Z86" s="390"/>
      <c r="AA86" s="391"/>
      <c r="AB86" s="122"/>
      <c r="AC86" s="395" t="str">
        <f>IF(P86&lt;&gt;"",IF(AB$9&lt;&gt;"",ROUNDUP((AC74+AC81)*U86/10240,0)*10,""),"")</f>
        <v/>
      </c>
      <c r="AD86" s="396"/>
      <c r="AE86" s="397"/>
    </row>
    <row r="87" spans="1:31" ht="14.25" customHeight="1" x14ac:dyDescent="0.2">
      <c r="A87" s="337"/>
      <c r="B87" s="338"/>
      <c r="C87" s="338"/>
      <c r="D87" s="338"/>
      <c r="E87" s="338"/>
      <c r="F87" s="339"/>
      <c r="G87" s="117"/>
      <c r="H87" s="369"/>
      <c r="I87" s="370"/>
      <c r="J87" s="371"/>
      <c r="K87" s="117"/>
      <c r="L87" s="122"/>
      <c r="M87" s="122"/>
      <c r="N87" s="122"/>
      <c r="O87" s="129"/>
      <c r="P87" s="358"/>
      <c r="Q87" s="359"/>
      <c r="R87" s="359"/>
      <c r="S87" s="360"/>
      <c r="T87" s="130"/>
      <c r="U87" s="386"/>
      <c r="V87" s="387"/>
      <c r="W87" s="388"/>
      <c r="X87" s="362"/>
      <c r="Y87" s="392"/>
      <c r="Z87" s="393"/>
      <c r="AA87" s="394"/>
      <c r="AB87" s="122"/>
      <c r="AC87" s="398"/>
      <c r="AD87" s="399"/>
      <c r="AE87" s="400"/>
    </row>
    <row r="88" spans="1:31" ht="10.35" customHeight="1" x14ac:dyDescent="0.2">
      <c r="A88" s="337"/>
      <c r="B88" s="338"/>
      <c r="C88" s="338"/>
      <c r="D88" s="338"/>
      <c r="E88" s="338"/>
      <c r="F88" s="339"/>
      <c r="G88" s="117"/>
      <c r="H88" s="117"/>
      <c r="I88" s="117"/>
      <c r="J88" s="117"/>
      <c r="K88" s="117"/>
      <c r="L88" s="109"/>
      <c r="M88" s="109"/>
      <c r="N88" s="121"/>
      <c r="O88" s="122"/>
      <c r="P88" s="109"/>
      <c r="Q88" s="109"/>
      <c r="R88" s="109"/>
      <c r="S88" s="121" t="s">
        <v>42</v>
      </c>
      <c r="T88" s="122"/>
      <c r="U88" s="117"/>
      <c r="V88" s="117"/>
      <c r="W88" s="121" t="s">
        <v>70</v>
      </c>
      <c r="X88" s="117"/>
      <c r="Y88" s="131">
        <f>IF(P86&lt;&gt;"",P86*U86/10240*10,0)</f>
        <v>0</v>
      </c>
      <c r="Z88" s="117"/>
      <c r="AA88" s="121" t="s">
        <v>32</v>
      </c>
      <c r="AB88" s="121"/>
      <c r="AC88" s="132"/>
      <c r="AD88" s="121"/>
      <c r="AE88" s="133" t="s">
        <v>32</v>
      </c>
    </row>
    <row r="89" spans="1:31" ht="4.3499999999999996" customHeight="1" x14ac:dyDescent="0.2">
      <c r="A89" s="340"/>
      <c r="B89" s="341"/>
      <c r="C89" s="341"/>
      <c r="D89" s="341"/>
      <c r="E89" s="341"/>
      <c r="F89" s="342"/>
      <c r="G89" s="134"/>
      <c r="H89" s="134"/>
      <c r="I89" s="134"/>
      <c r="J89" s="134"/>
      <c r="K89" s="134"/>
      <c r="L89" s="110"/>
      <c r="M89" s="110"/>
      <c r="N89" s="135"/>
      <c r="O89" s="134"/>
      <c r="P89" s="134"/>
      <c r="Q89" s="134"/>
      <c r="R89" s="134"/>
      <c r="S89" s="135"/>
      <c r="T89" s="136"/>
      <c r="U89" s="134"/>
      <c r="V89" s="134"/>
      <c r="W89" s="135"/>
      <c r="X89" s="134"/>
      <c r="Y89" s="134"/>
      <c r="Z89" s="134"/>
      <c r="AA89" s="135"/>
      <c r="AB89" s="134"/>
      <c r="AC89" s="110"/>
      <c r="AD89" s="110"/>
      <c r="AE89" s="111"/>
    </row>
    <row r="90" spans="1:31" ht="4.3499999999999996" customHeight="1" x14ac:dyDescent="0.2">
      <c r="A90" s="374" t="s">
        <v>96</v>
      </c>
      <c r="B90" s="335"/>
      <c r="C90" s="335"/>
      <c r="D90" s="335"/>
      <c r="E90" s="335"/>
      <c r="F90" s="336"/>
      <c r="G90" s="117"/>
      <c r="H90" s="117"/>
      <c r="I90" s="117"/>
      <c r="J90" s="117"/>
      <c r="K90" s="117"/>
      <c r="L90" s="117"/>
      <c r="M90" s="117"/>
      <c r="N90" s="117"/>
      <c r="O90" s="117"/>
      <c r="P90" s="117"/>
      <c r="Q90" s="117"/>
      <c r="R90" s="117"/>
      <c r="S90" s="121"/>
      <c r="T90" s="117"/>
      <c r="U90" s="117"/>
      <c r="V90" s="117"/>
      <c r="W90" s="117"/>
      <c r="X90" s="117"/>
      <c r="Y90" s="117"/>
      <c r="Z90" s="117"/>
      <c r="AA90" s="117"/>
      <c r="AB90" s="117"/>
      <c r="AC90" s="109"/>
      <c r="AD90" s="109"/>
      <c r="AE90" s="118"/>
    </row>
    <row r="91" spans="1:31" ht="13.5" customHeight="1" x14ac:dyDescent="0.2">
      <c r="A91" s="337"/>
      <c r="B91" s="338"/>
      <c r="C91" s="338"/>
      <c r="D91" s="338"/>
      <c r="E91" s="338"/>
      <c r="F91" s="339"/>
      <c r="G91" s="117"/>
      <c r="H91" s="363" t="s">
        <v>22</v>
      </c>
      <c r="I91" s="364"/>
      <c r="J91" s="365"/>
      <c r="K91" s="117"/>
      <c r="L91" s="354" t="s">
        <v>10</v>
      </c>
      <c r="M91" s="188"/>
      <c r="N91" s="189"/>
      <c r="O91" s="117"/>
      <c r="P91" s="354" t="s">
        <v>12</v>
      </c>
      <c r="Q91" s="188"/>
      <c r="R91" s="188"/>
      <c r="S91" s="189"/>
      <c r="T91" s="117"/>
      <c r="U91" s="354" t="s">
        <v>29</v>
      </c>
      <c r="V91" s="188"/>
      <c r="W91" s="189"/>
      <c r="X91" s="117"/>
      <c r="Y91" s="354" t="s">
        <v>17</v>
      </c>
      <c r="Z91" s="188"/>
      <c r="AA91" s="189"/>
      <c r="AB91" s="137"/>
      <c r="AC91" s="354" t="s">
        <v>105</v>
      </c>
      <c r="AD91" s="188"/>
      <c r="AE91" s="189"/>
    </row>
    <row r="92" spans="1:31" ht="4.3499999999999996" customHeight="1" x14ac:dyDescent="0.2">
      <c r="A92" s="337"/>
      <c r="B92" s="338"/>
      <c r="C92" s="338"/>
      <c r="D92" s="338"/>
      <c r="E92" s="338"/>
      <c r="F92" s="339"/>
      <c r="G92" s="117"/>
      <c r="H92" s="406"/>
      <c r="I92" s="407"/>
      <c r="J92" s="408"/>
      <c r="K92" s="117"/>
      <c r="L92" s="117"/>
      <c r="M92" s="117"/>
      <c r="N92" s="117"/>
      <c r="O92" s="117"/>
      <c r="P92" s="117"/>
      <c r="Q92" s="117"/>
      <c r="R92" s="117"/>
      <c r="S92" s="117"/>
      <c r="T92" s="117"/>
      <c r="U92" s="117"/>
      <c r="V92" s="117"/>
      <c r="W92" s="117"/>
      <c r="X92" s="117"/>
      <c r="Y92" s="117"/>
      <c r="Z92" s="117"/>
      <c r="AA92" s="117"/>
      <c r="AB92" s="117"/>
      <c r="AC92" s="138"/>
      <c r="AD92" s="138"/>
      <c r="AE92" s="139"/>
    </row>
    <row r="93" spans="1:31" ht="10.35" customHeight="1" x14ac:dyDescent="0.2">
      <c r="A93" s="337"/>
      <c r="B93" s="338"/>
      <c r="C93" s="338"/>
      <c r="D93" s="338"/>
      <c r="E93" s="338"/>
      <c r="F93" s="339"/>
      <c r="G93" s="117"/>
      <c r="H93" s="406"/>
      <c r="I93" s="407"/>
      <c r="J93" s="408"/>
      <c r="K93" s="117"/>
      <c r="L93" s="363">
        <v>2</v>
      </c>
      <c r="M93" s="364"/>
      <c r="N93" s="365"/>
      <c r="O93" s="367" t="s">
        <v>11</v>
      </c>
      <c r="P93" s="355" t="str">
        <f>IF(AND(P73&lt;&gt;"",U73&lt;&gt;""),P73,"")</f>
        <v/>
      </c>
      <c r="Q93" s="356"/>
      <c r="R93" s="356"/>
      <c r="S93" s="357"/>
      <c r="T93" s="404" t="s">
        <v>11</v>
      </c>
      <c r="U93" s="355" t="str">
        <f>IF(U73&lt;&gt;"",INT(U73/30+0.5),"")</f>
        <v/>
      </c>
      <c r="V93" s="356"/>
      <c r="W93" s="357"/>
      <c r="X93" s="405" t="s">
        <v>28</v>
      </c>
      <c r="Y93" s="355">
        <v>1</v>
      </c>
      <c r="Z93" s="356"/>
      <c r="AA93" s="357"/>
      <c r="AB93" s="401" t="s">
        <v>13</v>
      </c>
      <c r="AC93" s="355" t="str">
        <f>IF(AC95&lt;&gt;"",IF(AC95&gt;=40,AC95,40),"")</f>
        <v/>
      </c>
      <c r="AD93" s="356"/>
      <c r="AE93" s="357"/>
    </row>
    <row r="94" spans="1:31" ht="10.35" customHeight="1" x14ac:dyDescent="0.2">
      <c r="A94" s="337"/>
      <c r="B94" s="338"/>
      <c r="C94" s="338"/>
      <c r="D94" s="338"/>
      <c r="E94" s="338"/>
      <c r="F94" s="339"/>
      <c r="G94" s="117"/>
      <c r="H94" s="386"/>
      <c r="I94" s="387"/>
      <c r="J94" s="388"/>
      <c r="K94" s="117"/>
      <c r="L94" s="386"/>
      <c r="M94" s="387"/>
      <c r="N94" s="388"/>
      <c r="O94" s="367"/>
      <c r="P94" s="358"/>
      <c r="Q94" s="359"/>
      <c r="R94" s="359"/>
      <c r="S94" s="360"/>
      <c r="T94" s="404"/>
      <c r="U94" s="358"/>
      <c r="V94" s="359"/>
      <c r="W94" s="360"/>
      <c r="X94" s="405"/>
      <c r="Y94" s="358"/>
      <c r="Z94" s="359"/>
      <c r="AA94" s="360"/>
      <c r="AB94" s="401"/>
      <c r="AC94" s="358"/>
      <c r="AD94" s="359"/>
      <c r="AE94" s="360"/>
    </row>
    <row r="95" spans="1:31" ht="10.35" customHeight="1" x14ac:dyDescent="0.2">
      <c r="A95" s="337"/>
      <c r="B95" s="338"/>
      <c r="C95" s="338"/>
      <c r="D95" s="338"/>
      <c r="E95" s="338"/>
      <c r="F95" s="339"/>
      <c r="G95" s="117"/>
      <c r="H95" s="114"/>
      <c r="I95" s="117"/>
      <c r="J95" s="117"/>
      <c r="K95" s="117"/>
      <c r="L95" s="109"/>
      <c r="M95" s="109"/>
      <c r="N95" s="121" t="s">
        <v>33</v>
      </c>
      <c r="O95" s="117"/>
      <c r="P95" s="117"/>
      <c r="Q95" s="117"/>
      <c r="R95" s="117"/>
      <c r="S95" s="121" t="s">
        <v>9</v>
      </c>
      <c r="T95" s="122"/>
      <c r="U95" s="114"/>
      <c r="V95" s="117"/>
      <c r="W95" s="121" t="s">
        <v>27</v>
      </c>
      <c r="X95" s="117"/>
      <c r="Y95" s="117"/>
      <c r="Z95" s="117"/>
      <c r="AA95" s="121" t="s">
        <v>27</v>
      </c>
      <c r="AB95" s="121"/>
      <c r="AC95" s="140" t="str">
        <f>IF(P93&lt;&gt;"",IF(U93&lt;&gt;"",IF(L93&lt;&gt;"",ROUNDUP(P93*(U93+1)*L93/10240,0)*10,""),""),"")</f>
        <v/>
      </c>
      <c r="AD95" s="141"/>
      <c r="AE95" s="133" t="s">
        <v>32</v>
      </c>
    </row>
    <row r="96" spans="1:31" ht="4.3499999999999996" customHeight="1" x14ac:dyDescent="0.2">
      <c r="A96" s="337"/>
      <c r="B96" s="338"/>
      <c r="C96" s="338"/>
      <c r="D96" s="338"/>
      <c r="E96" s="338"/>
      <c r="F96" s="339"/>
      <c r="G96" s="117"/>
      <c r="H96" s="114"/>
      <c r="I96" s="117"/>
      <c r="J96" s="117"/>
      <c r="K96" s="117"/>
      <c r="L96" s="117"/>
      <c r="M96" s="117"/>
      <c r="N96" s="117"/>
      <c r="O96" s="117"/>
      <c r="P96" s="117"/>
      <c r="Q96" s="117"/>
      <c r="R96" s="117"/>
      <c r="S96" s="117"/>
      <c r="T96" s="117"/>
      <c r="U96" s="117"/>
      <c r="V96" s="117"/>
      <c r="W96" s="117"/>
      <c r="X96" s="117"/>
      <c r="Y96" s="117"/>
      <c r="Z96" s="117"/>
      <c r="AA96" s="117"/>
      <c r="AB96" s="117"/>
      <c r="AC96" s="138"/>
      <c r="AD96" s="138"/>
      <c r="AE96" s="142"/>
    </row>
    <row r="97" spans="1:40" ht="13.5" customHeight="1" x14ac:dyDescent="0.2">
      <c r="A97" s="337"/>
      <c r="B97" s="338"/>
      <c r="C97" s="338"/>
      <c r="D97" s="338"/>
      <c r="E97" s="338"/>
      <c r="F97" s="339"/>
      <c r="G97" s="117"/>
      <c r="H97" s="367"/>
      <c r="I97" s="367"/>
      <c r="J97" s="367"/>
      <c r="K97" s="117"/>
      <c r="L97" s="354" t="s">
        <v>10</v>
      </c>
      <c r="M97" s="188"/>
      <c r="N97" s="189"/>
      <c r="O97" s="117"/>
      <c r="P97" s="354" t="s">
        <v>12</v>
      </c>
      <c r="Q97" s="188"/>
      <c r="R97" s="188"/>
      <c r="S97" s="189"/>
      <c r="T97" s="117"/>
      <c r="U97" s="354" t="s">
        <v>106</v>
      </c>
      <c r="V97" s="188"/>
      <c r="W97" s="189"/>
      <c r="X97" s="117"/>
      <c r="Y97" s="402"/>
      <c r="Z97" s="402"/>
      <c r="AA97" s="402"/>
      <c r="AB97" s="137"/>
      <c r="AC97" s="354" t="s">
        <v>104</v>
      </c>
      <c r="AD97" s="188"/>
      <c r="AE97" s="189"/>
    </row>
    <row r="98" spans="1:40" ht="4.3499999999999996" customHeight="1" x14ac:dyDescent="0.2">
      <c r="A98" s="337"/>
      <c r="B98" s="338"/>
      <c r="C98" s="338"/>
      <c r="D98" s="338"/>
      <c r="E98" s="338"/>
      <c r="F98" s="339"/>
      <c r="G98" s="117"/>
      <c r="H98" s="407"/>
      <c r="I98" s="407"/>
      <c r="J98" s="407"/>
      <c r="K98" s="117"/>
      <c r="L98" s="117"/>
      <c r="M98" s="117"/>
      <c r="N98" s="117"/>
      <c r="O98" s="117"/>
      <c r="P98" s="117"/>
      <c r="Q98" s="117"/>
      <c r="R98" s="117"/>
      <c r="S98" s="117"/>
      <c r="T98" s="117"/>
      <c r="U98" s="117"/>
      <c r="V98" s="117"/>
      <c r="W98" s="117"/>
      <c r="X98" s="117"/>
      <c r="Y98" s="117"/>
      <c r="Z98" s="117"/>
      <c r="AA98" s="117"/>
      <c r="AB98" s="117"/>
      <c r="AC98" s="138"/>
      <c r="AD98" s="138"/>
      <c r="AE98" s="139"/>
    </row>
    <row r="99" spans="1:40" ht="10.35" customHeight="1" x14ac:dyDescent="0.2">
      <c r="A99" s="337"/>
      <c r="B99" s="338"/>
      <c r="C99" s="338"/>
      <c r="D99" s="338"/>
      <c r="E99" s="338"/>
      <c r="F99" s="339"/>
      <c r="G99" s="117"/>
      <c r="H99" s="407"/>
      <c r="I99" s="407"/>
      <c r="J99" s="407"/>
      <c r="K99" s="117"/>
      <c r="L99" s="363">
        <v>2.6</v>
      </c>
      <c r="M99" s="364"/>
      <c r="N99" s="365"/>
      <c r="O99" s="367" t="s">
        <v>11</v>
      </c>
      <c r="P99" s="355" t="str">
        <f>P93</f>
        <v/>
      </c>
      <c r="Q99" s="356"/>
      <c r="R99" s="356"/>
      <c r="S99" s="357"/>
      <c r="T99" s="361" t="s">
        <v>13</v>
      </c>
      <c r="U99" s="355" t="str">
        <f>U101</f>
        <v/>
      </c>
      <c r="V99" s="356"/>
      <c r="W99" s="357"/>
      <c r="X99" s="405"/>
      <c r="Y99" s="367"/>
      <c r="Z99" s="367"/>
      <c r="AA99" s="367"/>
      <c r="AB99" s="403"/>
      <c r="AC99" s="389" t="str">
        <f>IF(U99&amp;AC93&lt;&gt;"",U99+AC93,"")</f>
        <v/>
      </c>
      <c r="AD99" s="390"/>
      <c r="AE99" s="391"/>
    </row>
    <row r="100" spans="1:40" ht="9.75" customHeight="1" x14ac:dyDescent="0.2">
      <c r="A100" s="337"/>
      <c r="B100" s="338"/>
      <c r="C100" s="338"/>
      <c r="D100" s="338"/>
      <c r="E100" s="338"/>
      <c r="F100" s="339"/>
      <c r="G100" s="117"/>
      <c r="H100" s="407"/>
      <c r="I100" s="407"/>
      <c r="J100" s="407"/>
      <c r="K100" s="117"/>
      <c r="L100" s="386"/>
      <c r="M100" s="387"/>
      <c r="N100" s="388"/>
      <c r="O100" s="367"/>
      <c r="P100" s="358"/>
      <c r="Q100" s="359"/>
      <c r="R100" s="359"/>
      <c r="S100" s="360"/>
      <c r="T100" s="361"/>
      <c r="U100" s="358"/>
      <c r="V100" s="359"/>
      <c r="W100" s="360"/>
      <c r="X100" s="405"/>
      <c r="Y100" s="367"/>
      <c r="Z100" s="367"/>
      <c r="AA100" s="367"/>
      <c r="AB100" s="403"/>
      <c r="AC100" s="392"/>
      <c r="AD100" s="393"/>
      <c r="AE100" s="394"/>
    </row>
    <row r="101" spans="1:40" ht="10.35" customHeight="1" x14ac:dyDescent="0.2">
      <c r="A101" s="337"/>
      <c r="B101" s="338"/>
      <c r="C101" s="338"/>
      <c r="D101" s="338"/>
      <c r="E101" s="338"/>
      <c r="F101" s="339"/>
      <c r="G101" s="117"/>
      <c r="H101" s="114"/>
      <c r="I101" s="117"/>
      <c r="J101" s="117"/>
      <c r="K101" s="117"/>
      <c r="L101" s="109"/>
      <c r="M101" s="109"/>
      <c r="N101" s="121" t="s">
        <v>42</v>
      </c>
      <c r="O101" s="117"/>
      <c r="P101" s="117"/>
      <c r="Q101" s="117"/>
      <c r="R101" s="117"/>
      <c r="S101" s="121" t="s">
        <v>9</v>
      </c>
      <c r="T101" s="122"/>
      <c r="U101" s="143" t="str">
        <f>IF(P99&lt;&gt;"",ROUNDUP(P99*L99/10240,0)*10,"")</f>
        <v/>
      </c>
      <c r="V101" s="117"/>
      <c r="W101" s="121" t="s">
        <v>32</v>
      </c>
      <c r="X101" s="117"/>
      <c r="Y101" s="117"/>
      <c r="Z101" s="117"/>
      <c r="AA101" s="121"/>
      <c r="AB101" s="121"/>
      <c r="AC101" s="140" t="str">
        <f>IF(P99&lt;&gt;"",IF(U99&lt;&gt;"",IF(L99&lt;&gt;"",ROUNDUP(P99*(U99+1)*L99/10240,0)*10,""),""),"")</f>
        <v/>
      </c>
      <c r="AD101" s="141"/>
      <c r="AE101" s="133" t="s">
        <v>32</v>
      </c>
    </row>
    <row r="102" spans="1:40" ht="4.3499999999999996" customHeight="1" x14ac:dyDescent="0.2">
      <c r="A102" s="340"/>
      <c r="B102" s="341"/>
      <c r="C102" s="341"/>
      <c r="D102" s="341"/>
      <c r="E102" s="341"/>
      <c r="F102" s="342"/>
      <c r="G102" s="134"/>
      <c r="H102" s="134"/>
      <c r="I102" s="134"/>
      <c r="J102" s="134"/>
      <c r="K102" s="134"/>
      <c r="L102" s="110"/>
      <c r="M102" s="110"/>
      <c r="N102" s="135"/>
      <c r="O102" s="134"/>
      <c r="P102" s="134"/>
      <c r="Q102" s="134"/>
      <c r="R102" s="134"/>
      <c r="S102" s="135"/>
      <c r="T102" s="136"/>
      <c r="U102" s="134"/>
      <c r="V102" s="134"/>
      <c r="W102" s="135"/>
      <c r="X102" s="134"/>
      <c r="Y102" s="134"/>
      <c r="Z102" s="134"/>
      <c r="AA102" s="135"/>
      <c r="AB102" s="134"/>
      <c r="AC102" s="110"/>
      <c r="AD102" s="110"/>
      <c r="AE102" s="111"/>
    </row>
    <row r="103" spans="1:40" ht="7.5" customHeight="1" x14ac:dyDescent="0.2">
      <c r="A103" s="117"/>
      <c r="B103" s="117"/>
      <c r="C103" s="117"/>
      <c r="D103" s="117"/>
      <c r="E103" s="117"/>
      <c r="F103" s="117"/>
      <c r="G103" s="117"/>
      <c r="H103" s="117"/>
      <c r="I103" s="117"/>
      <c r="J103" s="117"/>
      <c r="K103" s="117"/>
      <c r="L103" s="109"/>
      <c r="M103" s="109"/>
      <c r="N103" s="121"/>
      <c r="O103" s="117"/>
      <c r="P103" s="117"/>
      <c r="Q103" s="117"/>
      <c r="R103" s="117"/>
      <c r="S103" s="121"/>
      <c r="T103" s="122"/>
      <c r="U103" s="117"/>
      <c r="V103" s="117"/>
      <c r="W103" s="121"/>
      <c r="X103" s="117"/>
      <c r="Y103" s="117"/>
      <c r="Z103" s="117"/>
      <c r="AA103" s="121"/>
      <c r="AB103" s="117"/>
      <c r="AC103" s="109"/>
      <c r="AD103" s="109"/>
      <c r="AE103" s="109"/>
    </row>
    <row r="104" spans="1:40" ht="12" customHeight="1" x14ac:dyDescent="0.2">
      <c r="A104" s="117"/>
      <c r="B104" s="117"/>
      <c r="C104" s="117"/>
      <c r="D104" s="117"/>
      <c r="E104" s="117"/>
      <c r="F104" s="117"/>
      <c r="G104" s="144" t="s">
        <v>127</v>
      </c>
      <c r="H104" s="59"/>
      <c r="I104" s="144" t="s">
        <v>127</v>
      </c>
      <c r="J104" s="117"/>
      <c r="K104" s="117"/>
      <c r="L104" s="109"/>
      <c r="M104" s="109"/>
      <c r="N104" s="121"/>
      <c r="O104" s="59"/>
      <c r="P104" s="59"/>
      <c r="Q104" s="117"/>
      <c r="R104" s="117"/>
      <c r="S104" s="121"/>
      <c r="T104" s="122"/>
      <c r="U104" s="117"/>
      <c r="V104" s="117"/>
      <c r="W104" s="121"/>
      <c r="X104" s="117"/>
      <c r="Y104" s="117"/>
      <c r="Z104" s="117"/>
      <c r="AA104" s="121"/>
      <c r="AB104" s="117"/>
      <c r="AC104" s="109"/>
      <c r="AD104" s="109"/>
      <c r="AE104" s="109"/>
    </row>
    <row r="105" spans="1:40" s="90" customFormat="1" ht="14.4" x14ac:dyDescent="0.2">
      <c r="A105" s="86" t="s">
        <v>99</v>
      </c>
      <c r="B105" s="87"/>
      <c r="C105" s="87"/>
      <c r="D105" s="86" t="str">
        <f>IF(T9&lt;&gt;"","[ 1 台 ]","")</f>
        <v/>
      </c>
      <c r="E105" s="88"/>
      <c r="F105" s="87" t="str">
        <f>"[マスターサーバー 兼 ログ解析サーバー"&amp;IF(AND($P$73&lt;=1000,$AC$86&gt;0),"兼 データサーバー","")&amp;IF(AND($P$73&lt;=1000,$G$67&lt;&gt;""),"兼 資産データログデータWeb閲覧機能サーバー","")&amp;"]"</f>
        <v>[マスターサーバー 兼 ログ解析サーバー]</v>
      </c>
      <c r="G105" s="89"/>
      <c r="H105" s="89"/>
      <c r="I105" s="89"/>
      <c r="J105" s="89"/>
      <c r="K105" s="89"/>
      <c r="L105" s="89"/>
      <c r="M105" s="89"/>
      <c r="N105" s="89"/>
      <c r="O105" s="145"/>
      <c r="P105" s="145"/>
      <c r="Q105" s="89"/>
      <c r="R105" s="89"/>
      <c r="S105" s="89"/>
      <c r="T105" s="89"/>
      <c r="U105" s="89"/>
      <c r="V105" s="89"/>
      <c r="W105" s="89"/>
      <c r="X105" s="89"/>
      <c r="Y105" s="89"/>
      <c r="Z105" s="89"/>
      <c r="AA105" s="89"/>
      <c r="AB105" s="74"/>
      <c r="AC105" s="74"/>
      <c r="AD105" s="74"/>
      <c r="AE105" s="74"/>
      <c r="AH105" s="173"/>
      <c r="AI105" s="173"/>
      <c r="AJ105" s="104"/>
      <c r="AK105" s="104"/>
      <c r="AL105" s="104"/>
      <c r="AM105" s="104"/>
      <c r="AN105" s="104"/>
    </row>
    <row r="106" spans="1:40" s="27" customFormat="1" ht="12.75" customHeight="1" x14ac:dyDescent="0.2">
      <c r="A106" s="412" t="s">
        <v>7</v>
      </c>
      <c r="B106" s="412"/>
      <c r="C106" s="412"/>
      <c r="D106" s="412"/>
      <c r="E106" s="412"/>
      <c r="F106" s="412"/>
      <c r="G106" s="413" t="s">
        <v>8</v>
      </c>
      <c r="H106" s="414"/>
      <c r="I106" s="414"/>
      <c r="J106" s="414"/>
      <c r="K106" s="414"/>
      <c r="L106" s="414"/>
      <c r="M106" s="414"/>
      <c r="N106" s="414"/>
      <c r="O106" s="414"/>
      <c r="P106" s="414"/>
      <c r="Q106" s="414"/>
      <c r="R106" s="414"/>
      <c r="S106" s="414"/>
      <c r="T106" s="414"/>
      <c r="U106" s="414"/>
      <c r="V106" s="414"/>
      <c r="W106" s="414"/>
      <c r="X106" s="414"/>
      <c r="Y106" s="414"/>
      <c r="Z106" s="414"/>
      <c r="AA106" s="414"/>
      <c r="AB106" s="414"/>
      <c r="AC106" s="414"/>
      <c r="AD106" s="414"/>
      <c r="AE106" s="415"/>
      <c r="AH106" s="172"/>
      <c r="AI106" s="172"/>
      <c r="AJ106" s="102"/>
      <c r="AK106" s="102"/>
      <c r="AL106" s="102"/>
      <c r="AM106" s="102"/>
      <c r="AN106" s="102"/>
    </row>
    <row r="107" spans="1:40" s="26" customFormat="1" ht="4.3499999999999996" customHeight="1" x14ac:dyDescent="0.2">
      <c r="A107" s="146"/>
      <c r="B107" s="147"/>
      <c r="C107" s="147"/>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37"/>
      <c r="AC107" s="137"/>
      <c r="AD107" s="137"/>
      <c r="AE107" s="137"/>
      <c r="AH107" s="116"/>
      <c r="AI107" s="116"/>
      <c r="AJ107" s="103"/>
      <c r="AK107" s="103"/>
      <c r="AL107" s="103"/>
      <c r="AM107" s="103"/>
      <c r="AN107" s="103"/>
    </row>
    <row r="108" spans="1:40" ht="52.35" customHeight="1" x14ac:dyDescent="0.2">
      <c r="A108" s="412" t="s">
        <v>18</v>
      </c>
      <c r="B108" s="412"/>
      <c r="C108" s="412"/>
      <c r="D108" s="412"/>
      <c r="E108" s="412"/>
      <c r="F108" s="412"/>
      <c r="G108" s="282" t="str">
        <f>IF(P73="","",IF(AND(P73&lt;=1000,OR(O16="○",O17="○")),I104,G104))</f>
        <v/>
      </c>
      <c r="H108" s="284"/>
      <c r="I108" s="284"/>
      <c r="J108" s="284"/>
      <c r="K108" s="284"/>
      <c r="L108" s="284"/>
      <c r="M108" s="284"/>
      <c r="N108" s="284"/>
      <c r="O108" s="284"/>
      <c r="P108" s="284"/>
      <c r="Q108" s="284"/>
      <c r="R108" s="284"/>
      <c r="S108" s="284"/>
      <c r="T108" s="284"/>
      <c r="U108" s="284"/>
      <c r="V108" s="284"/>
      <c r="W108" s="284"/>
      <c r="X108" s="284"/>
      <c r="Y108" s="284"/>
      <c r="Z108" s="284"/>
      <c r="AA108" s="284"/>
      <c r="AB108" s="314"/>
      <c r="AC108" s="373"/>
      <c r="AD108" s="411"/>
      <c r="AE108" s="411"/>
    </row>
    <row r="109" spans="1:40" ht="15" customHeight="1" x14ac:dyDescent="0.2">
      <c r="A109" s="374" t="s">
        <v>19</v>
      </c>
      <c r="B109" s="375"/>
      <c r="C109" s="375"/>
      <c r="D109" s="375"/>
      <c r="E109" s="375"/>
      <c r="F109" s="376"/>
      <c r="G109" s="409" t="str">
        <f>IF(T9&gt;5000,T166, IF(AND(O30&lt;&gt;"",AB7=""),G167,IF(AND(P73&lt;&gt;"",P73&gt;500),G162,"")&amp;IF(AND(P73&lt;=500,G67&lt;&gt;""),G162,"")&amp;IF(AND(P73&lt;=500,G67=""),G157,"")&amp;IF(P73="","","")))</f>
        <v/>
      </c>
      <c r="H109" s="410"/>
      <c r="I109" s="410"/>
      <c r="J109" s="410"/>
      <c r="K109" s="410"/>
      <c r="L109" s="410"/>
      <c r="M109" s="410"/>
      <c r="N109" s="410"/>
      <c r="O109" s="410"/>
      <c r="P109" s="410"/>
      <c r="Q109" s="410"/>
      <c r="R109" s="410"/>
      <c r="S109" s="410"/>
      <c r="T109" s="410"/>
      <c r="U109" s="410"/>
      <c r="V109" s="410"/>
      <c r="W109" s="410"/>
      <c r="X109" s="410"/>
      <c r="Y109" s="410"/>
      <c r="Z109" s="410"/>
      <c r="AA109" s="410"/>
      <c r="AB109" s="410"/>
      <c r="AC109" s="373"/>
      <c r="AD109" s="411"/>
      <c r="AE109" s="411"/>
    </row>
    <row r="110" spans="1:40" ht="15" customHeight="1" x14ac:dyDescent="0.2">
      <c r="A110" s="309" t="s">
        <v>163</v>
      </c>
      <c r="B110" s="310"/>
      <c r="C110" s="310"/>
      <c r="D110" s="310"/>
      <c r="E110" s="310"/>
      <c r="F110" s="311"/>
      <c r="G110" s="160" t="str">
        <f>IF(AND(O11="○",D105&lt;&gt;""),IF(G109=G162,AB209,IF(G109=G167,AB208,IF(G109=G157,AB206,""))),"")</f>
        <v/>
      </c>
      <c r="H110" s="151"/>
      <c r="I110" s="151"/>
      <c r="J110" s="151"/>
      <c r="K110" s="151"/>
      <c r="L110" s="151"/>
      <c r="M110" s="151"/>
      <c r="N110" s="151"/>
      <c r="O110" s="151"/>
      <c r="P110" s="151"/>
      <c r="Q110" s="151"/>
      <c r="R110" s="151"/>
      <c r="S110" s="151"/>
      <c r="T110" s="151"/>
      <c r="U110" s="151"/>
      <c r="V110" s="151"/>
      <c r="W110" s="151"/>
      <c r="X110" s="151"/>
      <c r="Y110" s="151"/>
      <c r="Z110" s="151"/>
      <c r="AA110" s="151"/>
      <c r="AB110" s="151"/>
      <c r="AC110" s="161"/>
      <c r="AD110" s="161"/>
      <c r="AE110" s="162"/>
    </row>
    <row r="111" spans="1:40" ht="14.4" x14ac:dyDescent="0.2">
      <c r="A111" s="309" t="s">
        <v>20</v>
      </c>
      <c r="B111" s="310"/>
      <c r="C111" s="310"/>
      <c r="D111" s="310"/>
      <c r="E111" s="310"/>
      <c r="F111" s="311"/>
      <c r="G111" s="409" t="str">
        <f>IF(D105="","",IF(T9&gt;5000,"", IF(AND(O30&lt;&gt;"",AB7=""),M167,IF(AND(P73&lt;&gt;"",P73&gt;1000,P73&lt;=2000),M162,"")&amp;IF(AND(P73&lt;&gt;"",P73&gt;2000,P73&lt;=3000),Z162,"")&amp;IF(AND(P73&lt;&gt;"",P73&gt;3000,P73&lt;=5000),M166,"")&amp;IF(AND(P73&lt;&gt;"",P73&gt;500,P73&lt;=1000),M162,"")&amp;IF(AND(P73&lt;=500,G67=""),M157,"")&amp;IF(P73="","","")&amp;IF(AND(P73&lt;=500,G67&lt;&gt;""),M162,""))))</f>
        <v/>
      </c>
      <c r="H111" s="410"/>
      <c r="I111" s="410"/>
      <c r="J111" s="410"/>
      <c r="K111" s="163"/>
      <c r="L111" s="149"/>
      <c r="M111" s="149"/>
      <c r="N111" s="149"/>
      <c r="O111" s="149"/>
      <c r="P111" s="149"/>
      <c r="Q111" s="149"/>
      <c r="R111" s="149"/>
      <c r="S111" s="149"/>
      <c r="T111" s="149"/>
      <c r="U111" s="149"/>
      <c r="V111" s="149"/>
      <c r="W111" s="149"/>
      <c r="X111" s="149"/>
      <c r="Y111" s="149"/>
      <c r="Z111" s="149"/>
      <c r="AA111" s="149"/>
      <c r="AB111" s="149"/>
      <c r="AC111" s="164"/>
      <c r="AD111" s="164"/>
      <c r="AE111" s="165"/>
    </row>
    <row r="112" spans="1:40" ht="15" customHeight="1" x14ac:dyDescent="0.2">
      <c r="A112" s="309" t="s">
        <v>51</v>
      </c>
      <c r="B112" s="310"/>
      <c r="C112" s="310"/>
      <c r="D112" s="310"/>
      <c r="E112" s="310"/>
      <c r="F112" s="311"/>
      <c r="G112" s="419" t="str">
        <f>IF(D105="","","1000Mbps以上")</f>
        <v/>
      </c>
      <c r="H112" s="420"/>
      <c r="I112" s="420"/>
      <c r="J112" s="420"/>
      <c r="K112" s="420"/>
      <c r="L112" s="420"/>
      <c r="M112" s="420"/>
      <c r="N112" s="420"/>
      <c r="O112" s="420"/>
      <c r="P112" s="420"/>
      <c r="Q112" s="420"/>
      <c r="R112" s="420"/>
      <c r="S112" s="420"/>
      <c r="T112" s="420"/>
      <c r="U112" s="420"/>
      <c r="V112" s="420"/>
      <c r="W112" s="420"/>
      <c r="X112" s="420"/>
      <c r="Y112" s="420"/>
      <c r="Z112" s="420"/>
      <c r="AA112" s="420"/>
      <c r="AB112" s="420"/>
      <c r="AC112" s="166"/>
      <c r="AD112" s="166"/>
      <c r="AE112" s="167"/>
    </row>
    <row r="113" spans="1:40" ht="29.25" customHeight="1" x14ac:dyDescent="0.2">
      <c r="A113" s="374" t="s">
        <v>31</v>
      </c>
      <c r="B113" s="375"/>
      <c r="C113" s="375"/>
      <c r="D113" s="375"/>
      <c r="E113" s="375"/>
      <c r="F113" s="375"/>
      <c r="G113" s="423" t="str">
        <f>IF(D105="","",IF(AND(T9&lt;=1000,AB81&gt;0,D138&lt;&gt;""),ROUNDUP(I115-AB81,-1)&amp;" GB",ROUNDUP(I115,-1)&amp;" GB"))</f>
        <v/>
      </c>
      <c r="H113" s="424"/>
      <c r="I113" s="424"/>
      <c r="J113" s="425"/>
      <c r="K113" s="343" t="str">
        <f>IF(D105="","","上記のマスターサーバー"&amp;IF(AND(P73&lt;=1000,AC86&gt;0),"、データサーバー","")&amp;"、ログ解析サーバー"&amp;IF(AND(P73&lt;=1000,G67&gt;0),"、資産Webログサーバー","")&amp;"をすべて合計したものです。"&amp;IF(AND(P73&gt;1000,AC86&gt;0),"
※高速なDisk処理が行えるよう、SASドライブやライトバックキャッシュ有効なRAIDカードをご利用ください。","")&amp;""&amp;"
※実際のHDD容量には、OSインストール容量として御社規定の容量を別途追加してください。")</f>
        <v/>
      </c>
      <c r="L113" s="429"/>
      <c r="M113" s="429"/>
      <c r="N113" s="429"/>
      <c r="O113" s="429"/>
      <c r="P113" s="429"/>
      <c r="Q113" s="429"/>
      <c r="R113" s="429"/>
      <c r="S113" s="429"/>
      <c r="T113" s="429"/>
      <c r="U113" s="429"/>
      <c r="V113" s="429"/>
      <c r="W113" s="429"/>
      <c r="X113" s="429"/>
      <c r="Y113" s="429"/>
      <c r="Z113" s="429"/>
      <c r="AA113" s="429"/>
      <c r="AB113" s="429"/>
      <c r="AC113" s="429"/>
      <c r="AD113" s="429"/>
      <c r="AE113" s="430"/>
    </row>
    <row r="114" spans="1:40" ht="11.25" customHeight="1" x14ac:dyDescent="0.2">
      <c r="A114" s="421"/>
      <c r="B114" s="422"/>
      <c r="C114" s="422"/>
      <c r="D114" s="422"/>
      <c r="E114" s="422"/>
      <c r="F114" s="422"/>
      <c r="G114" s="426"/>
      <c r="H114" s="427"/>
      <c r="I114" s="427"/>
      <c r="J114" s="428"/>
      <c r="K114" s="422"/>
      <c r="L114" s="422"/>
      <c r="M114" s="422"/>
      <c r="N114" s="422"/>
      <c r="O114" s="422"/>
      <c r="P114" s="422"/>
      <c r="Q114" s="422"/>
      <c r="R114" s="422"/>
      <c r="S114" s="422"/>
      <c r="T114" s="422"/>
      <c r="U114" s="422"/>
      <c r="V114" s="422"/>
      <c r="W114" s="422"/>
      <c r="X114" s="422"/>
      <c r="Y114" s="422"/>
      <c r="Z114" s="422"/>
      <c r="AA114" s="422"/>
      <c r="AB114" s="422"/>
      <c r="AC114" s="422"/>
      <c r="AD114" s="422"/>
      <c r="AE114" s="431"/>
    </row>
    <row r="115" spans="1:40" ht="7.95" customHeight="1" x14ac:dyDescent="0.2">
      <c r="A115" s="117"/>
      <c r="B115" s="117"/>
      <c r="C115" s="117"/>
      <c r="D115" s="117"/>
      <c r="E115" s="117"/>
      <c r="F115" s="150" t="s">
        <v>127</v>
      </c>
      <c r="G115" s="117"/>
      <c r="H115" s="117"/>
      <c r="I115" s="131" t="str">
        <f>IF(P93="","",IF((G66+Y88+AC99+IF(G67&lt;&gt;"",G67,0))&gt;0,G66+IF(AND(P73&lt;&gt;"",P73&gt;1000),0,Y88)+IF(AC99="",0,AC99)+IF(G67="",0,IF(T9&gt;1000,0,G67))))</f>
        <v/>
      </c>
      <c r="J115" s="117"/>
      <c r="K115" s="117"/>
      <c r="L115" s="109"/>
      <c r="M115" s="109"/>
      <c r="N115" s="121"/>
      <c r="O115" s="117"/>
      <c r="P115" s="117"/>
      <c r="Q115" s="117"/>
      <c r="R115" s="117"/>
      <c r="S115" s="121"/>
      <c r="T115" s="122"/>
      <c r="U115" s="117"/>
      <c r="V115" s="117"/>
      <c r="W115" s="121"/>
      <c r="X115" s="117"/>
      <c r="Y115" s="117"/>
      <c r="Z115" s="117"/>
      <c r="AA115" s="121"/>
      <c r="AB115" s="117"/>
      <c r="AC115" s="109"/>
      <c r="AD115" s="109"/>
      <c r="AE115" s="109"/>
    </row>
    <row r="116" spans="1:40" ht="15" customHeight="1" x14ac:dyDescent="0.2">
      <c r="A116" s="80" t="s">
        <v>100</v>
      </c>
      <c r="B116" s="71"/>
      <c r="C116" s="71"/>
      <c r="D116" s="80" t="str">
        <f>IF(AB7 &lt;&gt;"", IF(AB7&gt;=1,"[ "&amp;AB7&amp;"台"&amp;" ]",""),"")</f>
        <v/>
      </c>
      <c r="E116" s="72"/>
      <c r="F116" s="70" t="str">
        <f>IF(OR(AB7="",AB7=0),"[不要]","")&amp;IF(AB7&lt;&gt;"","[データサーバー]","")</f>
        <v>[不要]</v>
      </c>
      <c r="G116" s="82"/>
      <c r="H116" s="71"/>
      <c r="I116" s="71"/>
      <c r="J116" s="72"/>
      <c r="K116" s="72"/>
      <c r="L116" s="72"/>
      <c r="M116" s="72"/>
      <c r="N116" s="72"/>
      <c r="O116" s="70"/>
      <c r="P116" s="72"/>
      <c r="Q116" s="72"/>
      <c r="R116" s="72"/>
      <c r="S116" s="72"/>
      <c r="T116" s="72"/>
      <c r="U116" s="72"/>
      <c r="V116" s="72"/>
      <c r="W116" s="72"/>
      <c r="X116" s="72"/>
      <c r="Y116" s="72"/>
      <c r="Z116" s="72"/>
      <c r="AA116" s="72"/>
      <c r="AB116" s="74"/>
      <c r="AC116" s="74"/>
      <c r="AD116" s="74"/>
      <c r="AE116" s="74"/>
    </row>
    <row r="117" spans="1:40" s="27" customFormat="1" ht="12.75" customHeight="1" x14ac:dyDescent="0.2">
      <c r="A117" s="412" t="s">
        <v>7</v>
      </c>
      <c r="B117" s="412"/>
      <c r="C117" s="412"/>
      <c r="D117" s="412"/>
      <c r="E117" s="412"/>
      <c r="F117" s="412"/>
      <c r="G117" s="413" t="s">
        <v>8</v>
      </c>
      <c r="H117" s="414"/>
      <c r="I117" s="414"/>
      <c r="J117" s="414"/>
      <c r="K117" s="414"/>
      <c r="L117" s="414"/>
      <c r="M117" s="414"/>
      <c r="N117" s="414"/>
      <c r="O117" s="414"/>
      <c r="P117" s="414"/>
      <c r="Q117" s="414"/>
      <c r="R117" s="414"/>
      <c r="S117" s="414"/>
      <c r="T117" s="414"/>
      <c r="U117" s="414"/>
      <c r="V117" s="414"/>
      <c r="W117" s="414"/>
      <c r="X117" s="414"/>
      <c r="Y117" s="414"/>
      <c r="Z117" s="414"/>
      <c r="AA117" s="414"/>
      <c r="AB117" s="414"/>
      <c r="AC117" s="414"/>
      <c r="AD117" s="414"/>
      <c r="AE117" s="415"/>
      <c r="AH117" s="172"/>
      <c r="AI117" s="172"/>
      <c r="AJ117" s="102"/>
      <c r="AK117" s="102"/>
      <c r="AL117" s="102"/>
      <c r="AM117" s="102"/>
      <c r="AN117" s="102"/>
    </row>
    <row r="118" spans="1:40" s="26" customFormat="1" ht="4.3499999999999996" customHeight="1" x14ac:dyDescent="0.2">
      <c r="A118" s="146"/>
      <c r="B118" s="147"/>
      <c r="C118" s="147"/>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37"/>
      <c r="AC118" s="137"/>
      <c r="AD118" s="137"/>
      <c r="AE118" s="137"/>
      <c r="AH118" s="116"/>
      <c r="AI118" s="116"/>
      <c r="AJ118" s="103"/>
      <c r="AK118" s="103"/>
      <c r="AL118" s="103"/>
      <c r="AM118" s="103"/>
      <c r="AN118" s="103"/>
    </row>
    <row r="119" spans="1:40" ht="52.35" customHeight="1" x14ac:dyDescent="0.2">
      <c r="A119" s="412" t="s">
        <v>18</v>
      </c>
      <c r="B119" s="412"/>
      <c r="C119" s="412"/>
      <c r="D119" s="412"/>
      <c r="E119" s="412"/>
      <c r="F119" s="412"/>
      <c r="G119" s="469" t="str">
        <f>IF(AB7="","",F115)</f>
        <v/>
      </c>
      <c r="H119" s="470"/>
      <c r="I119" s="470"/>
      <c r="J119" s="470"/>
      <c r="K119" s="470"/>
      <c r="L119" s="470"/>
      <c r="M119" s="470"/>
      <c r="N119" s="470"/>
      <c r="O119" s="470"/>
      <c r="P119" s="470"/>
      <c r="Q119" s="470"/>
      <c r="R119" s="470"/>
      <c r="S119" s="470"/>
      <c r="T119" s="470"/>
      <c r="U119" s="470"/>
      <c r="V119" s="470"/>
      <c r="W119" s="470"/>
      <c r="X119" s="470"/>
      <c r="Y119" s="470"/>
      <c r="Z119" s="470"/>
      <c r="AA119" s="470"/>
      <c r="AB119" s="470"/>
      <c r="AC119" s="417"/>
      <c r="AD119" s="418"/>
      <c r="AE119" s="418"/>
    </row>
    <row r="120" spans="1:40" ht="15" customHeight="1" x14ac:dyDescent="0.2">
      <c r="A120" s="374" t="s">
        <v>19</v>
      </c>
      <c r="B120" s="375"/>
      <c r="C120" s="375"/>
      <c r="D120" s="375"/>
      <c r="E120" s="375"/>
      <c r="F120" s="376"/>
      <c r="G120" s="416" t="str">
        <f>IF(T9&gt;5000,T166, IF(AND(O30&lt;&gt;"",AB7&lt;&gt;""),G167,IF(AB7="","",IF(AND(P73&lt;&gt;"",P73&gt;3000),G167,"")&amp;IF(AB7="","",IF(AND(P73&lt;=3000,P73&gt;500),G162,"")&amp;IF(AND(P73&lt;=500,G67&gt;0),G157,"")&amp;IF(P73="","＜サーバースペック算出表＞参照","")))))</f>
        <v/>
      </c>
      <c r="H120" s="416"/>
      <c r="I120" s="416"/>
      <c r="J120" s="416"/>
      <c r="K120" s="416"/>
      <c r="L120" s="416"/>
      <c r="M120" s="416"/>
      <c r="N120" s="416"/>
      <c r="O120" s="416"/>
      <c r="P120" s="416"/>
      <c r="Q120" s="416"/>
      <c r="R120" s="416"/>
      <c r="S120" s="416"/>
      <c r="T120" s="416"/>
      <c r="U120" s="416"/>
      <c r="V120" s="416"/>
      <c r="W120" s="416"/>
      <c r="X120" s="416"/>
      <c r="Y120" s="416"/>
      <c r="Z120" s="416"/>
      <c r="AA120" s="416"/>
      <c r="AB120" s="409"/>
      <c r="AC120" s="417"/>
      <c r="AD120" s="418"/>
      <c r="AE120" s="418"/>
    </row>
    <row r="121" spans="1:40" ht="15" customHeight="1" x14ac:dyDescent="0.2">
      <c r="A121" s="309" t="s">
        <v>163</v>
      </c>
      <c r="B121" s="310"/>
      <c r="C121" s="310"/>
      <c r="D121" s="310"/>
      <c r="E121" s="310"/>
      <c r="F121" s="311"/>
      <c r="G121" s="160" t="str">
        <f>IF(AND(O11="○",D116&lt;&gt;""),IF(G120=G162,AB209,IF(G120=G167,AB208,IF(G120=G157,AB206,""))),"")</f>
        <v/>
      </c>
      <c r="H121" s="151"/>
      <c r="I121" s="151"/>
      <c r="J121" s="151"/>
      <c r="K121" s="151"/>
      <c r="L121" s="151"/>
      <c r="M121" s="151"/>
      <c r="N121" s="151"/>
      <c r="O121" s="151"/>
      <c r="P121" s="151"/>
      <c r="Q121" s="151"/>
      <c r="R121" s="151"/>
      <c r="S121" s="151"/>
      <c r="T121" s="151"/>
      <c r="U121" s="151"/>
      <c r="V121" s="151"/>
      <c r="W121" s="151"/>
      <c r="X121" s="151"/>
      <c r="Y121" s="151"/>
      <c r="Z121" s="151"/>
      <c r="AA121" s="151"/>
      <c r="AB121" s="151"/>
      <c r="AC121" s="152"/>
      <c r="AD121" s="152"/>
      <c r="AE121" s="153"/>
    </row>
    <row r="122" spans="1:40" ht="15" customHeight="1" x14ac:dyDescent="0.2">
      <c r="A122" s="309" t="s">
        <v>20</v>
      </c>
      <c r="B122" s="310"/>
      <c r="C122" s="310"/>
      <c r="D122" s="310"/>
      <c r="E122" s="310"/>
      <c r="F122" s="311"/>
      <c r="G122" s="409" t="str">
        <f>IF(T9&gt;5000,"", IF(AND(O30 &lt;&gt; "",AB7&lt;&gt;""), M167,IF(AB7="","",IF(AND(T9&lt;=3000,T9&gt;1000),M163,""))&amp;IF(AB7="","",IF(T9&gt;3000,M167,""))))</f>
        <v/>
      </c>
      <c r="H122" s="410"/>
      <c r="I122" s="410"/>
      <c r="J122" s="410"/>
      <c r="K122" s="163"/>
      <c r="L122" s="149"/>
      <c r="M122" s="149"/>
      <c r="N122" s="149"/>
      <c r="O122" s="149"/>
      <c r="P122" s="149"/>
      <c r="Q122" s="149"/>
      <c r="R122" s="149"/>
      <c r="S122" s="149"/>
      <c r="T122" s="149"/>
      <c r="U122" s="149"/>
      <c r="V122" s="149"/>
      <c r="W122" s="149"/>
      <c r="X122" s="149"/>
      <c r="Y122" s="149"/>
      <c r="Z122" s="149"/>
      <c r="AA122" s="149"/>
      <c r="AB122" s="149"/>
      <c r="AC122" s="100"/>
      <c r="AD122" s="100"/>
      <c r="AE122" s="101"/>
    </row>
    <row r="123" spans="1:40" ht="15" customHeight="1" x14ac:dyDescent="0.2">
      <c r="A123" s="309" t="s">
        <v>51</v>
      </c>
      <c r="B123" s="310"/>
      <c r="C123" s="310"/>
      <c r="D123" s="310"/>
      <c r="E123" s="310"/>
      <c r="F123" s="311"/>
      <c r="G123" s="419" t="str">
        <f>IF(AB7="","","1000Mbps以上")</f>
        <v/>
      </c>
      <c r="H123" s="420"/>
      <c r="I123" s="420"/>
      <c r="J123" s="420"/>
      <c r="K123" s="420"/>
      <c r="L123" s="420"/>
      <c r="M123" s="420"/>
      <c r="N123" s="420"/>
      <c r="O123" s="420"/>
      <c r="P123" s="420"/>
      <c r="Q123" s="420"/>
      <c r="R123" s="420"/>
      <c r="S123" s="420"/>
      <c r="T123" s="420"/>
      <c r="U123" s="420"/>
      <c r="V123" s="420"/>
      <c r="W123" s="420"/>
      <c r="X123" s="420"/>
      <c r="Y123" s="420"/>
      <c r="Z123" s="420"/>
      <c r="AA123" s="420"/>
      <c r="AB123" s="420"/>
      <c r="AC123" s="323"/>
      <c r="AD123" s="323"/>
      <c r="AE123" s="478"/>
    </row>
    <row r="124" spans="1:40" ht="27.75" customHeight="1" x14ac:dyDescent="0.2">
      <c r="A124" s="374" t="s">
        <v>31</v>
      </c>
      <c r="B124" s="375"/>
      <c r="C124" s="375"/>
      <c r="D124" s="375"/>
      <c r="E124" s="375"/>
      <c r="F124" s="375"/>
      <c r="G124" s="459" t="str">
        <f>IF(I126&lt;&gt;"",IF(AND(T9&gt;=1001,AB81&gt;0),ROUNDUP((I126-AB81)/AB7,-1)&amp;" GB",ROUNDUP(I126/AB7,-1)&amp;" GB"),"")</f>
        <v/>
      </c>
      <c r="H124" s="460"/>
      <c r="I124" s="460"/>
      <c r="J124" s="461"/>
      <c r="K124" s="479" t="str">
        <f>IF(AB7=1,"上記データサーバーの値をすべて合計したものです。","")&amp;IF(AND(AB7&lt;&gt;"",AB7&gt;1),"上記データサーバーの「合計」の"&amp;AB7&amp;"分の1","")&amp;
IF(AB7&lt;&gt;"","
※高速なDisk処理が行えるよう、SASドライブやWritebackキャッシュ有効なRAIDカードをご利用ください。
※実際のHDD容量には、OSインストール容量として御社規定の容量を別途追加してください。","")</f>
        <v/>
      </c>
      <c r="L124" s="480"/>
      <c r="M124" s="480"/>
      <c r="N124" s="480"/>
      <c r="O124" s="480"/>
      <c r="P124" s="480"/>
      <c r="Q124" s="480"/>
      <c r="R124" s="480"/>
      <c r="S124" s="480"/>
      <c r="T124" s="480"/>
      <c r="U124" s="480"/>
      <c r="V124" s="480"/>
      <c r="W124" s="480"/>
      <c r="X124" s="480"/>
      <c r="Y124" s="480"/>
      <c r="Z124" s="480"/>
      <c r="AA124" s="480"/>
      <c r="AB124" s="480"/>
      <c r="AC124" s="480"/>
      <c r="AD124" s="480"/>
      <c r="AE124" s="481"/>
    </row>
    <row r="125" spans="1:40" ht="11.25" customHeight="1" x14ac:dyDescent="0.2">
      <c r="A125" s="319"/>
      <c r="B125" s="320"/>
      <c r="C125" s="320"/>
      <c r="D125" s="320"/>
      <c r="E125" s="320"/>
      <c r="F125" s="320"/>
      <c r="G125" s="462"/>
      <c r="H125" s="463"/>
      <c r="I125" s="463"/>
      <c r="J125" s="464"/>
      <c r="K125" s="482"/>
      <c r="L125" s="483"/>
      <c r="M125" s="483"/>
      <c r="N125" s="483"/>
      <c r="O125" s="483"/>
      <c r="P125" s="483"/>
      <c r="Q125" s="483"/>
      <c r="R125" s="483"/>
      <c r="S125" s="483"/>
      <c r="T125" s="483"/>
      <c r="U125" s="483"/>
      <c r="V125" s="483"/>
      <c r="W125" s="483"/>
      <c r="X125" s="483"/>
      <c r="Y125" s="483"/>
      <c r="Z125" s="483"/>
      <c r="AA125" s="483"/>
      <c r="AB125" s="483"/>
      <c r="AC125" s="483"/>
      <c r="AD125" s="483"/>
      <c r="AE125" s="484"/>
    </row>
    <row r="126" spans="1:40" ht="7.95" customHeight="1" x14ac:dyDescent="0.2">
      <c r="A126" s="154"/>
      <c r="B126" s="155"/>
      <c r="C126" s="155"/>
      <c r="D126" s="155"/>
      <c r="E126" s="155"/>
      <c r="F126" s="150" t="s">
        <v>127</v>
      </c>
      <c r="G126" s="113"/>
      <c r="H126" s="114"/>
      <c r="I126" s="143" t="str">
        <f>IF(AND(AB7&lt;&gt;"",Y88&lt;&gt;""),Y88,"")</f>
        <v/>
      </c>
      <c r="J126" s="114"/>
      <c r="K126" s="114"/>
      <c r="L126" s="114"/>
      <c r="M126" s="114"/>
      <c r="N126" s="114"/>
      <c r="O126" s="114"/>
      <c r="P126" s="114"/>
      <c r="Q126" s="114"/>
      <c r="R126" s="114"/>
      <c r="S126" s="114"/>
      <c r="T126" s="114"/>
      <c r="U126" s="114"/>
      <c r="V126" s="114"/>
      <c r="W126" s="114"/>
      <c r="X126" s="114"/>
      <c r="Y126" s="114"/>
      <c r="Z126" s="114"/>
      <c r="AA126" s="114"/>
      <c r="AB126" s="114"/>
      <c r="AC126" s="156"/>
      <c r="AD126" s="156"/>
      <c r="AE126" s="156"/>
    </row>
    <row r="127" spans="1:40" ht="15" customHeight="1" x14ac:dyDescent="0.2">
      <c r="A127" s="80" t="s">
        <v>101</v>
      </c>
      <c r="B127" s="71"/>
      <c r="C127" s="71"/>
      <c r="D127" s="80" t="str">
        <f>IF(AND(G67&lt;&gt;"",T9&gt;1000),"[ 1 台 ]","")</f>
        <v/>
      </c>
      <c r="E127" s="72"/>
      <c r="F127" s="70" t="str">
        <f>IF(D127&lt;&gt;"","[資産データログデータWeb閲覧機能サーバー]","[不要]")</f>
        <v>[不要]</v>
      </c>
      <c r="G127" s="72"/>
      <c r="H127" s="71"/>
      <c r="I127" s="71"/>
      <c r="J127" s="72"/>
      <c r="K127" s="72"/>
      <c r="L127" s="72"/>
      <c r="M127" s="72"/>
      <c r="N127" s="72"/>
      <c r="O127" s="72"/>
      <c r="P127" s="72"/>
      <c r="Q127" s="72"/>
      <c r="R127" s="72"/>
      <c r="S127" s="72"/>
      <c r="T127" s="72"/>
      <c r="U127" s="72"/>
      <c r="V127" s="72"/>
      <c r="W127" s="72"/>
      <c r="X127" s="72"/>
      <c r="Y127" s="72"/>
      <c r="Z127" s="72"/>
      <c r="AA127" s="72"/>
      <c r="AB127" s="74"/>
      <c r="AC127" s="74"/>
      <c r="AD127" s="74"/>
      <c r="AE127" s="74"/>
    </row>
    <row r="128" spans="1:40" s="27" customFormat="1" ht="12.75" customHeight="1" x14ac:dyDescent="0.2">
      <c r="A128" s="412" t="s">
        <v>7</v>
      </c>
      <c r="B128" s="412"/>
      <c r="C128" s="412"/>
      <c r="D128" s="412"/>
      <c r="E128" s="412"/>
      <c r="F128" s="412"/>
      <c r="G128" s="413" t="s">
        <v>8</v>
      </c>
      <c r="H128" s="414"/>
      <c r="I128" s="414"/>
      <c r="J128" s="414"/>
      <c r="K128" s="414"/>
      <c r="L128" s="414"/>
      <c r="M128" s="414"/>
      <c r="N128" s="414"/>
      <c r="O128" s="414"/>
      <c r="P128" s="414"/>
      <c r="Q128" s="414"/>
      <c r="R128" s="414"/>
      <c r="S128" s="414"/>
      <c r="T128" s="414"/>
      <c r="U128" s="414"/>
      <c r="V128" s="414"/>
      <c r="W128" s="414"/>
      <c r="X128" s="414"/>
      <c r="Y128" s="414"/>
      <c r="Z128" s="414"/>
      <c r="AA128" s="414"/>
      <c r="AB128" s="414"/>
      <c r="AC128" s="414"/>
      <c r="AD128" s="414"/>
      <c r="AE128" s="415"/>
      <c r="AH128" s="172"/>
      <c r="AI128" s="172"/>
      <c r="AJ128" s="102"/>
      <c r="AK128" s="102"/>
      <c r="AL128" s="102"/>
      <c r="AM128" s="102"/>
      <c r="AN128" s="102"/>
    </row>
    <row r="129" spans="1:40" s="26" customFormat="1" ht="4.3499999999999996" customHeight="1" x14ac:dyDescent="0.2">
      <c r="A129" s="146"/>
      <c r="B129" s="147"/>
      <c r="C129" s="147"/>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37"/>
      <c r="AC129" s="137"/>
      <c r="AD129" s="137"/>
      <c r="AE129" s="137"/>
      <c r="AH129" s="116"/>
      <c r="AI129" s="116"/>
      <c r="AJ129" s="103"/>
      <c r="AK129" s="103"/>
      <c r="AL129" s="103"/>
      <c r="AM129" s="103"/>
      <c r="AN129" s="103"/>
    </row>
    <row r="130" spans="1:40" ht="52.35" customHeight="1" x14ac:dyDescent="0.2">
      <c r="A130" s="412" t="s">
        <v>18</v>
      </c>
      <c r="B130" s="412"/>
      <c r="C130" s="412"/>
      <c r="D130" s="412"/>
      <c r="E130" s="412"/>
      <c r="F130" s="412"/>
      <c r="G130" s="469" t="str">
        <f>IF(AND(P73&lt;&gt;"",P73&gt;1000,G67&lt;&gt;""),F126,"")</f>
        <v/>
      </c>
      <c r="H130" s="470"/>
      <c r="I130" s="470"/>
      <c r="J130" s="470"/>
      <c r="K130" s="470"/>
      <c r="L130" s="470"/>
      <c r="M130" s="470"/>
      <c r="N130" s="470"/>
      <c r="O130" s="470"/>
      <c r="P130" s="470"/>
      <c r="Q130" s="470"/>
      <c r="R130" s="470"/>
      <c r="S130" s="470"/>
      <c r="T130" s="470"/>
      <c r="U130" s="470"/>
      <c r="V130" s="470"/>
      <c r="W130" s="470"/>
      <c r="X130" s="470"/>
      <c r="Y130" s="470"/>
      <c r="Z130" s="470"/>
      <c r="AA130" s="470"/>
      <c r="AB130" s="470"/>
      <c r="AC130" s="373"/>
      <c r="AD130" s="411"/>
      <c r="AE130" s="411"/>
    </row>
    <row r="131" spans="1:40" ht="15" customHeight="1" x14ac:dyDescent="0.2">
      <c r="A131" s="374" t="s">
        <v>19</v>
      </c>
      <c r="B131" s="375"/>
      <c r="C131" s="375"/>
      <c r="D131" s="375"/>
      <c r="E131" s="375"/>
      <c r="F131" s="376"/>
      <c r="G131" s="416" t="str">
        <f>IF(G130="","",IF(G67=10,G171,"")&amp;IF(G67=30,G172,""))</f>
        <v/>
      </c>
      <c r="H131" s="416"/>
      <c r="I131" s="416"/>
      <c r="J131" s="416"/>
      <c r="K131" s="416"/>
      <c r="L131" s="416"/>
      <c r="M131" s="416"/>
      <c r="N131" s="416"/>
      <c r="O131" s="416"/>
      <c r="P131" s="416"/>
      <c r="Q131" s="416"/>
      <c r="R131" s="416"/>
      <c r="S131" s="416"/>
      <c r="T131" s="416"/>
      <c r="U131" s="416"/>
      <c r="V131" s="416"/>
      <c r="W131" s="416"/>
      <c r="X131" s="416"/>
      <c r="Y131" s="416"/>
      <c r="Z131" s="416"/>
      <c r="AA131" s="416"/>
      <c r="AB131" s="409"/>
      <c r="AC131" s="373"/>
      <c r="AD131" s="411"/>
      <c r="AE131" s="411"/>
    </row>
    <row r="132" spans="1:40" ht="15" customHeight="1" x14ac:dyDescent="0.2">
      <c r="A132" s="309" t="s">
        <v>163</v>
      </c>
      <c r="B132" s="310"/>
      <c r="C132" s="310"/>
      <c r="D132" s="310"/>
      <c r="E132" s="310"/>
      <c r="F132" s="311"/>
      <c r="G132" s="160" t="str">
        <f>IF(AND(O11="○",D127&lt;&gt;""),IF(G131=G172,AB207,IF(G131=G171,AB206,"")),"")</f>
        <v/>
      </c>
      <c r="H132" s="151"/>
      <c r="I132" s="151"/>
      <c r="J132" s="151"/>
      <c r="K132" s="151"/>
      <c r="L132" s="151"/>
      <c r="M132" s="151"/>
      <c r="N132" s="151"/>
      <c r="O132" s="151"/>
      <c r="P132" s="151"/>
      <c r="Q132" s="151"/>
      <c r="R132" s="151"/>
      <c r="S132" s="151"/>
      <c r="T132" s="151"/>
      <c r="U132" s="151"/>
      <c r="V132" s="151"/>
      <c r="W132" s="151"/>
      <c r="X132" s="151"/>
      <c r="Y132" s="151"/>
      <c r="Z132" s="151"/>
      <c r="AA132" s="151"/>
      <c r="AB132" s="151"/>
      <c r="AC132" s="161"/>
      <c r="AD132" s="161"/>
      <c r="AE132" s="162"/>
    </row>
    <row r="133" spans="1:40" ht="15" customHeight="1" x14ac:dyDescent="0.2">
      <c r="A133" s="309" t="s">
        <v>20</v>
      </c>
      <c r="B133" s="310"/>
      <c r="C133" s="310"/>
      <c r="D133" s="310"/>
      <c r="E133" s="310"/>
      <c r="F133" s="311"/>
      <c r="G133" s="409" t="str">
        <f>IF(G130="","",IF(G67=10,M171,"")&amp;IF(G67=30,M172,""))</f>
        <v/>
      </c>
      <c r="H133" s="410"/>
      <c r="I133" s="410"/>
      <c r="J133" s="410"/>
      <c r="K133" s="163"/>
      <c r="L133" s="149"/>
      <c r="M133" s="149"/>
      <c r="N133" s="149"/>
      <c r="O133" s="149"/>
      <c r="P133" s="149"/>
      <c r="Q133" s="149"/>
      <c r="R133" s="149"/>
      <c r="S133" s="149"/>
      <c r="T133" s="149"/>
      <c r="U133" s="149"/>
      <c r="V133" s="149"/>
      <c r="W133" s="149"/>
      <c r="X133" s="149"/>
      <c r="Y133" s="149"/>
      <c r="Z133" s="149"/>
      <c r="AA133" s="149"/>
      <c r="AB133" s="149"/>
      <c r="AC133" s="100"/>
      <c r="AD133" s="100"/>
      <c r="AE133" s="101"/>
    </row>
    <row r="134" spans="1:40" ht="15" customHeight="1" x14ac:dyDescent="0.2">
      <c r="A134" s="309" t="s">
        <v>51</v>
      </c>
      <c r="B134" s="310"/>
      <c r="C134" s="310"/>
      <c r="D134" s="310"/>
      <c r="E134" s="310"/>
      <c r="F134" s="311"/>
      <c r="G134" s="471" t="str">
        <f>IF(G130&lt;&gt;"","1000Mbps以上","")</f>
        <v/>
      </c>
      <c r="H134" s="472"/>
      <c r="I134" s="472"/>
      <c r="J134" s="472"/>
      <c r="K134" s="472"/>
      <c r="L134" s="472"/>
      <c r="M134" s="472"/>
      <c r="N134" s="472"/>
      <c r="O134" s="472"/>
      <c r="P134" s="472"/>
      <c r="Q134" s="472"/>
      <c r="R134" s="472"/>
      <c r="S134" s="472"/>
      <c r="T134" s="472"/>
      <c r="U134" s="472"/>
      <c r="V134" s="472"/>
      <c r="W134" s="472"/>
      <c r="X134" s="472"/>
      <c r="Y134" s="472"/>
      <c r="Z134" s="472"/>
      <c r="AA134" s="472"/>
      <c r="AB134" s="472"/>
      <c r="AC134" s="473"/>
      <c r="AD134" s="473"/>
      <c r="AE134" s="474"/>
    </row>
    <row r="135" spans="1:40" ht="27.75" customHeight="1" x14ac:dyDescent="0.2">
      <c r="A135" s="374" t="s">
        <v>31</v>
      </c>
      <c r="B135" s="375"/>
      <c r="C135" s="375"/>
      <c r="D135" s="375"/>
      <c r="E135" s="375"/>
      <c r="F135" s="376"/>
      <c r="G135" s="459" t="str">
        <f>IF(AND(G130&lt;&gt;"",G67&lt;&gt;""),G67&amp;" GB","")</f>
        <v/>
      </c>
      <c r="H135" s="460"/>
      <c r="I135" s="460"/>
      <c r="J135" s="461"/>
      <c r="K135" s="465" t="str">
        <f>IF(G130="","",IF(G67=10,T171,"")&amp;IF(G67=30,T172,""))&amp;IF(G130="","","
※実際のHDD容量には、OSインストール容量として御社規定の容量を別途追加してください。")</f>
        <v/>
      </c>
      <c r="L135" s="429"/>
      <c r="M135" s="429"/>
      <c r="N135" s="429"/>
      <c r="O135" s="429"/>
      <c r="P135" s="429"/>
      <c r="Q135" s="429"/>
      <c r="R135" s="429"/>
      <c r="S135" s="429"/>
      <c r="T135" s="429"/>
      <c r="U135" s="429"/>
      <c r="V135" s="429"/>
      <c r="W135" s="429"/>
      <c r="X135" s="429"/>
      <c r="Y135" s="429"/>
      <c r="Z135" s="429"/>
      <c r="AA135" s="429"/>
      <c r="AB135" s="429"/>
      <c r="AC135" s="429"/>
      <c r="AD135" s="429"/>
      <c r="AE135" s="430"/>
    </row>
    <row r="136" spans="1:40" ht="11.25" customHeight="1" x14ac:dyDescent="0.2">
      <c r="A136" s="457"/>
      <c r="B136" s="458"/>
      <c r="C136" s="458"/>
      <c r="D136" s="458"/>
      <c r="E136" s="458"/>
      <c r="F136" s="475"/>
      <c r="G136" s="462"/>
      <c r="H136" s="463"/>
      <c r="I136" s="463"/>
      <c r="J136" s="464"/>
      <c r="K136" s="466"/>
      <c r="L136" s="467"/>
      <c r="M136" s="467"/>
      <c r="N136" s="467"/>
      <c r="O136" s="467"/>
      <c r="P136" s="467"/>
      <c r="Q136" s="467"/>
      <c r="R136" s="467"/>
      <c r="S136" s="467"/>
      <c r="T136" s="467"/>
      <c r="U136" s="467"/>
      <c r="V136" s="467"/>
      <c r="W136" s="467"/>
      <c r="X136" s="467"/>
      <c r="Y136" s="467"/>
      <c r="Z136" s="467"/>
      <c r="AA136" s="467"/>
      <c r="AB136" s="467"/>
      <c r="AC136" s="467"/>
      <c r="AD136" s="467"/>
      <c r="AE136" s="468"/>
    </row>
    <row r="137" spans="1:40" ht="7.95" customHeight="1" x14ac:dyDescent="0.2">
      <c r="A137" s="154"/>
      <c r="B137" s="155"/>
      <c r="C137" s="155"/>
      <c r="D137" s="155"/>
      <c r="E137" s="155"/>
      <c r="F137" s="150" t="s">
        <v>127</v>
      </c>
      <c r="G137" s="113"/>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56"/>
      <c r="AD137" s="156"/>
      <c r="AE137" s="156"/>
    </row>
    <row r="138" spans="1:40" ht="15" customHeight="1" x14ac:dyDescent="0.2">
      <c r="A138" s="80" t="s">
        <v>162</v>
      </c>
      <c r="B138" s="71"/>
      <c r="C138" s="71"/>
      <c r="D138" s="80" t="str">
        <f>IF(AB81=0,"","[ "&amp;AB28&amp;"台"&amp;" ]")</f>
        <v/>
      </c>
      <c r="E138" s="157"/>
      <c r="F138" s="70" t="str">
        <f>IF(AB81=0,"[不要]","")&amp;IF(AB81=0,"","[画面操作録画サーバー]")</f>
        <v>[不要]</v>
      </c>
      <c r="G138" s="158"/>
      <c r="H138" s="71"/>
      <c r="I138" s="71"/>
      <c r="J138" s="157"/>
      <c r="K138" s="157"/>
      <c r="L138" s="157"/>
      <c r="M138" s="157"/>
      <c r="N138" s="157"/>
      <c r="O138" s="70"/>
      <c r="P138" s="157"/>
      <c r="Q138" s="157"/>
      <c r="R138" s="157"/>
      <c r="S138" s="157"/>
      <c r="T138" s="157"/>
      <c r="U138" s="157"/>
      <c r="V138" s="157"/>
      <c r="W138" s="157"/>
      <c r="X138" s="157"/>
      <c r="Y138" s="157"/>
      <c r="Z138" s="157"/>
      <c r="AA138" s="157"/>
      <c r="AB138" s="74"/>
      <c r="AC138" s="74"/>
      <c r="AD138" s="74"/>
      <c r="AE138" s="74"/>
    </row>
    <row r="139" spans="1:40" s="27" customFormat="1" ht="12.75" customHeight="1" x14ac:dyDescent="0.2">
      <c r="A139" s="412" t="s">
        <v>7</v>
      </c>
      <c r="B139" s="412"/>
      <c r="C139" s="412"/>
      <c r="D139" s="412"/>
      <c r="E139" s="412"/>
      <c r="F139" s="412"/>
      <c r="G139" s="413" t="s">
        <v>8</v>
      </c>
      <c r="H139" s="414"/>
      <c r="I139" s="414"/>
      <c r="J139" s="414"/>
      <c r="K139" s="414"/>
      <c r="L139" s="414"/>
      <c r="M139" s="414"/>
      <c r="N139" s="414"/>
      <c r="O139" s="414"/>
      <c r="P139" s="414"/>
      <c r="Q139" s="414"/>
      <c r="R139" s="414"/>
      <c r="S139" s="414"/>
      <c r="T139" s="414"/>
      <c r="U139" s="414"/>
      <c r="V139" s="414"/>
      <c r="W139" s="414"/>
      <c r="X139" s="414"/>
      <c r="Y139" s="414"/>
      <c r="Z139" s="414"/>
      <c r="AA139" s="414"/>
      <c r="AB139" s="414"/>
      <c r="AC139" s="414"/>
      <c r="AD139" s="414"/>
      <c r="AE139" s="415"/>
      <c r="AH139" s="172"/>
      <c r="AI139" s="172"/>
      <c r="AJ139" s="102"/>
      <c r="AK139" s="102"/>
      <c r="AL139" s="102"/>
      <c r="AM139" s="102"/>
      <c r="AN139" s="102"/>
    </row>
    <row r="140" spans="1:40" s="26" customFormat="1" ht="4.3499999999999996" customHeight="1" x14ac:dyDescent="0.2">
      <c r="A140" s="146"/>
      <c r="B140" s="147"/>
      <c r="C140" s="147"/>
      <c r="D140" s="159"/>
      <c r="E140" s="159"/>
      <c r="F140" s="159"/>
      <c r="G140" s="159"/>
      <c r="H140" s="159"/>
      <c r="I140" s="159"/>
      <c r="J140" s="159"/>
      <c r="K140" s="159"/>
      <c r="L140" s="159"/>
      <c r="M140" s="159"/>
      <c r="N140" s="159"/>
      <c r="O140" s="159"/>
      <c r="P140" s="159"/>
      <c r="Q140" s="159"/>
      <c r="R140" s="159"/>
      <c r="S140" s="159"/>
      <c r="T140" s="159"/>
      <c r="U140" s="159"/>
      <c r="V140" s="159"/>
      <c r="W140" s="159"/>
      <c r="X140" s="159"/>
      <c r="Y140" s="159"/>
      <c r="Z140" s="159"/>
      <c r="AA140" s="159"/>
      <c r="AB140" s="137"/>
      <c r="AC140" s="137"/>
      <c r="AD140" s="137"/>
      <c r="AE140" s="137"/>
      <c r="AH140" s="116"/>
      <c r="AI140" s="116"/>
      <c r="AJ140" s="103"/>
      <c r="AK140" s="103"/>
      <c r="AL140" s="103"/>
      <c r="AM140" s="103"/>
      <c r="AN140" s="103"/>
    </row>
    <row r="141" spans="1:40" ht="52.35" customHeight="1" x14ac:dyDescent="0.2">
      <c r="A141" s="412" t="s">
        <v>18</v>
      </c>
      <c r="B141" s="412"/>
      <c r="C141" s="412"/>
      <c r="D141" s="412"/>
      <c r="E141" s="412"/>
      <c r="F141" s="412"/>
      <c r="G141" s="469" t="str">
        <f>IF(AB81=0,"",F137)</f>
        <v/>
      </c>
      <c r="H141" s="470"/>
      <c r="I141" s="470"/>
      <c r="J141" s="470"/>
      <c r="K141" s="470"/>
      <c r="L141" s="470"/>
      <c r="M141" s="470"/>
      <c r="N141" s="470"/>
      <c r="O141" s="470"/>
      <c r="P141" s="470"/>
      <c r="Q141" s="470"/>
      <c r="R141" s="470"/>
      <c r="S141" s="470"/>
      <c r="T141" s="470"/>
      <c r="U141" s="470"/>
      <c r="V141" s="470"/>
      <c r="W141" s="470"/>
      <c r="X141" s="470"/>
      <c r="Y141" s="470"/>
      <c r="Z141" s="470"/>
      <c r="AA141" s="470"/>
      <c r="AB141" s="470"/>
      <c r="AC141" s="373"/>
      <c r="AD141" s="411"/>
      <c r="AE141" s="411"/>
    </row>
    <row r="142" spans="1:40" ht="15" customHeight="1" x14ac:dyDescent="0.2">
      <c r="A142" s="374" t="s">
        <v>19</v>
      </c>
      <c r="B142" s="375"/>
      <c r="C142" s="375"/>
      <c r="D142" s="375"/>
      <c r="E142" s="375"/>
      <c r="F142" s="376"/>
      <c r="G142" s="416" t="str">
        <f>IF(AB81=0,"",G192)</f>
        <v/>
      </c>
      <c r="H142" s="416"/>
      <c r="I142" s="416"/>
      <c r="J142" s="416"/>
      <c r="K142" s="416"/>
      <c r="L142" s="416"/>
      <c r="M142" s="416"/>
      <c r="N142" s="416"/>
      <c r="O142" s="416"/>
      <c r="P142" s="416"/>
      <c r="Q142" s="416"/>
      <c r="R142" s="416"/>
      <c r="S142" s="416"/>
      <c r="T142" s="416"/>
      <c r="U142" s="416"/>
      <c r="V142" s="416"/>
      <c r="W142" s="416"/>
      <c r="X142" s="416"/>
      <c r="Y142" s="416"/>
      <c r="Z142" s="416"/>
      <c r="AA142" s="416"/>
      <c r="AB142" s="409"/>
      <c r="AC142" s="373"/>
      <c r="AD142" s="411"/>
      <c r="AE142" s="411"/>
    </row>
    <row r="143" spans="1:40" ht="15" customHeight="1" x14ac:dyDescent="0.2">
      <c r="A143" s="309" t="s">
        <v>163</v>
      </c>
      <c r="B143" s="310"/>
      <c r="C143" s="310"/>
      <c r="D143" s="310"/>
      <c r="E143" s="310"/>
      <c r="F143" s="311"/>
      <c r="G143" s="160" t="str">
        <f>IF(AND(O11="○",D138&lt;&gt;""),IF(G142=G192,AB209,""),"")</f>
        <v/>
      </c>
      <c r="H143" s="151"/>
      <c r="I143" s="151"/>
      <c r="J143" s="151"/>
      <c r="K143" s="151"/>
      <c r="L143" s="151"/>
      <c r="M143" s="151"/>
      <c r="N143" s="151"/>
      <c r="O143" s="151"/>
      <c r="P143" s="151"/>
      <c r="Q143" s="151"/>
      <c r="R143" s="151"/>
      <c r="S143" s="151"/>
      <c r="T143" s="151"/>
      <c r="U143" s="151"/>
      <c r="V143" s="151"/>
      <c r="W143" s="151"/>
      <c r="X143" s="151"/>
      <c r="Y143" s="151"/>
      <c r="Z143" s="151"/>
      <c r="AA143" s="151"/>
      <c r="AB143" s="151"/>
      <c r="AC143" s="161"/>
      <c r="AD143" s="161"/>
      <c r="AE143" s="162"/>
    </row>
    <row r="144" spans="1:40" ht="15" customHeight="1" x14ac:dyDescent="0.2">
      <c r="A144" s="309" t="s">
        <v>20</v>
      </c>
      <c r="B144" s="310"/>
      <c r="C144" s="310"/>
      <c r="D144" s="310"/>
      <c r="E144" s="310"/>
      <c r="F144" s="311"/>
      <c r="G144" s="409" t="str">
        <f>IF(AB81=0,"",M192)</f>
        <v/>
      </c>
      <c r="H144" s="410"/>
      <c r="I144" s="410"/>
      <c r="J144" s="410"/>
      <c r="K144" s="163"/>
      <c r="L144" s="149"/>
      <c r="M144" s="149"/>
      <c r="N144" s="149"/>
      <c r="O144" s="149"/>
      <c r="P144" s="149"/>
      <c r="Q144" s="149"/>
      <c r="R144" s="149"/>
      <c r="S144" s="149"/>
      <c r="T144" s="149"/>
      <c r="U144" s="149"/>
      <c r="V144" s="149"/>
      <c r="W144" s="149"/>
      <c r="X144" s="149"/>
      <c r="Y144" s="149"/>
      <c r="Z144" s="149"/>
      <c r="AA144" s="149"/>
      <c r="AB144" s="149"/>
      <c r="AC144" s="100"/>
      <c r="AD144" s="100"/>
      <c r="AE144" s="101"/>
    </row>
    <row r="145" spans="1:31" ht="15" customHeight="1" x14ac:dyDescent="0.2">
      <c r="A145" s="309" t="s">
        <v>51</v>
      </c>
      <c r="B145" s="310"/>
      <c r="C145" s="310"/>
      <c r="D145" s="310"/>
      <c r="E145" s="310"/>
      <c r="F145" s="311"/>
      <c r="G145" s="419" t="str">
        <f>IF(AB81=0,"","1000Mbps以上")</f>
        <v/>
      </c>
      <c r="H145" s="420"/>
      <c r="I145" s="420"/>
      <c r="J145" s="420"/>
      <c r="K145" s="420"/>
      <c r="L145" s="420"/>
      <c r="M145" s="420"/>
      <c r="N145" s="420"/>
      <c r="O145" s="420"/>
      <c r="P145" s="420"/>
      <c r="Q145" s="420"/>
      <c r="R145" s="420"/>
      <c r="S145" s="420"/>
      <c r="T145" s="420"/>
      <c r="U145" s="420"/>
      <c r="V145" s="420"/>
      <c r="W145" s="420"/>
      <c r="X145" s="420"/>
      <c r="Y145" s="420"/>
      <c r="Z145" s="420"/>
      <c r="AA145" s="420"/>
      <c r="AB145" s="420"/>
      <c r="AC145" s="473"/>
      <c r="AD145" s="473"/>
      <c r="AE145" s="474"/>
    </row>
    <row r="146" spans="1:31" ht="27.75" customHeight="1" x14ac:dyDescent="0.2">
      <c r="A146" s="374" t="s">
        <v>31</v>
      </c>
      <c r="B146" s="375"/>
      <c r="C146" s="375"/>
      <c r="D146" s="375"/>
      <c r="E146" s="375"/>
      <c r="F146" s="375"/>
      <c r="G146" s="459" t="str">
        <f>IF(AB81=0,"",ROUNDUP(AB81/AB28,-1)&amp;" GB")</f>
        <v/>
      </c>
      <c r="H146" s="460"/>
      <c r="I146" s="460"/>
      <c r="J146" s="461"/>
      <c r="K146" s="465" t="str">
        <f>IF(AB81=0,"","上記データサーバー（※画面操作録画）の「（Ｂ）×安全係数」の"&amp;AB28&amp;"分の1
※高速なDisk処理が行えるよう、SASドライブやWritebackキャッシュ有効なRAIDカードをご利用ください。
※実際のHDD容量には、OSインストール容量として御社規定の容量を別途追加してください。")</f>
        <v/>
      </c>
      <c r="L146" s="429"/>
      <c r="M146" s="429"/>
      <c r="N146" s="429"/>
      <c r="O146" s="429"/>
      <c r="P146" s="429"/>
      <c r="Q146" s="429"/>
      <c r="R146" s="429"/>
      <c r="S146" s="429"/>
      <c r="T146" s="429"/>
      <c r="U146" s="429"/>
      <c r="V146" s="429"/>
      <c r="W146" s="429"/>
      <c r="X146" s="429"/>
      <c r="Y146" s="429"/>
      <c r="Z146" s="429"/>
      <c r="AA146" s="429"/>
      <c r="AB146" s="429"/>
      <c r="AC146" s="429"/>
      <c r="AD146" s="429"/>
      <c r="AE146" s="430"/>
    </row>
    <row r="147" spans="1:31" ht="11.25" customHeight="1" x14ac:dyDescent="0.2">
      <c r="A147" s="457"/>
      <c r="B147" s="458"/>
      <c r="C147" s="458"/>
      <c r="D147" s="458"/>
      <c r="E147" s="458"/>
      <c r="F147" s="458"/>
      <c r="G147" s="462"/>
      <c r="H147" s="463"/>
      <c r="I147" s="463"/>
      <c r="J147" s="464"/>
      <c r="K147" s="466"/>
      <c r="L147" s="467"/>
      <c r="M147" s="467"/>
      <c r="N147" s="467"/>
      <c r="O147" s="467"/>
      <c r="P147" s="467"/>
      <c r="Q147" s="467"/>
      <c r="R147" s="467"/>
      <c r="S147" s="467"/>
      <c r="T147" s="467"/>
      <c r="U147" s="467"/>
      <c r="V147" s="467"/>
      <c r="W147" s="467"/>
      <c r="X147" s="467"/>
      <c r="Y147" s="467"/>
      <c r="Z147" s="467"/>
      <c r="AA147" s="467"/>
      <c r="AB147" s="467"/>
      <c r="AC147" s="467"/>
      <c r="AD147" s="467"/>
      <c r="AE147" s="468"/>
    </row>
    <row r="148" spans="1:31" ht="31.5" customHeight="1" x14ac:dyDescent="0.2">
      <c r="A148" s="49"/>
      <c r="B148" s="49"/>
      <c r="C148" s="49"/>
      <c r="D148" s="49"/>
      <c r="E148" s="49"/>
      <c r="F148" s="49"/>
      <c r="G148" s="83"/>
      <c r="H148" s="34"/>
      <c r="I148" s="34"/>
      <c r="J148" s="34"/>
      <c r="K148" s="34"/>
      <c r="L148" s="34"/>
      <c r="M148" s="34"/>
      <c r="N148" s="34"/>
      <c r="O148" s="34"/>
      <c r="P148" s="34"/>
      <c r="Q148" s="34"/>
      <c r="R148" s="34"/>
      <c r="S148" s="34"/>
      <c r="T148" s="34"/>
      <c r="U148" s="34"/>
      <c r="V148" s="34"/>
      <c r="W148" s="34"/>
      <c r="X148" s="34"/>
      <c r="Y148" s="34"/>
      <c r="Z148" s="34"/>
      <c r="AA148" s="34"/>
      <c r="AB148" s="34"/>
      <c r="AC148" s="79"/>
      <c r="AD148" s="79"/>
      <c r="AE148" s="79"/>
    </row>
    <row r="149" spans="1:31" ht="20.100000000000001" customHeight="1" x14ac:dyDescent="0.2">
      <c r="A149" s="4" t="s">
        <v>158</v>
      </c>
      <c r="B149" s="40"/>
      <c r="C149" s="40"/>
      <c r="D149" s="40"/>
      <c r="E149" s="40"/>
      <c r="F149" s="40"/>
      <c r="G149" s="39"/>
      <c r="H149" s="21"/>
      <c r="I149" s="21"/>
      <c r="J149" s="21"/>
      <c r="K149" s="21"/>
      <c r="L149" s="21"/>
      <c r="M149" s="21"/>
      <c r="N149" s="21"/>
      <c r="O149" s="21"/>
      <c r="P149" s="21"/>
      <c r="Q149" s="21"/>
      <c r="R149" s="21"/>
      <c r="S149" s="21"/>
      <c r="T149" s="21"/>
      <c r="U149" s="21"/>
      <c r="V149" s="21"/>
      <c r="W149" s="21"/>
      <c r="X149" s="21"/>
      <c r="Y149" s="21"/>
      <c r="Z149" s="21"/>
      <c r="AA149" s="21"/>
      <c r="AB149" s="21"/>
      <c r="AC149" s="14"/>
      <c r="AD149" s="14"/>
      <c r="AE149" s="14"/>
    </row>
    <row r="150" spans="1:31" x14ac:dyDescent="0.2">
      <c r="A150" s="177"/>
      <c r="B150" s="178"/>
      <c r="C150" s="178"/>
      <c r="D150" s="178"/>
      <c r="E150" s="178"/>
      <c r="F150" s="179"/>
      <c r="G150" s="180" t="s">
        <v>23</v>
      </c>
      <c r="H150" s="178"/>
      <c r="I150" s="178"/>
      <c r="J150" s="178"/>
      <c r="K150" s="178"/>
      <c r="L150" s="178"/>
      <c r="M150" s="178"/>
      <c r="N150" s="178"/>
      <c r="O150" s="178"/>
      <c r="P150" s="178"/>
      <c r="Q150" s="178"/>
      <c r="R150" s="178"/>
      <c r="S150" s="178"/>
      <c r="T150" s="180" t="s">
        <v>24</v>
      </c>
      <c r="U150" s="178"/>
      <c r="V150" s="178"/>
      <c r="W150" s="178"/>
      <c r="X150" s="178"/>
      <c r="Y150" s="178"/>
      <c r="Z150" s="178"/>
      <c r="AA150" s="178"/>
      <c r="AB150" s="178"/>
      <c r="AC150" s="178"/>
      <c r="AD150" s="178"/>
      <c r="AE150" s="179"/>
    </row>
    <row r="151" spans="1:31" x14ac:dyDescent="0.2">
      <c r="A151" s="177"/>
      <c r="B151" s="178"/>
      <c r="C151" s="178"/>
      <c r="D151" s="178"/>
      <c r="E151" s="178"/>
      <c r="F151" s="179"/>
      <c r="G151" s="180" t="s">
        <v>19</v>
      </c>
      <c r="H151" s="178"/>
      <c r="I151" s="178"/>
      <c r="J151" s="178"/>
      <c r="K151" s="178"/>
      <c r="L151" s="179"/>
      <c r="M151" s="180" t="s">
        <v>20</v>
      </c>
      <c r="N151" s="178"/>
      <c r="O151" s="178"/>
      <c r="P151" s="178"/>
      <c r="Q151" s="178"/>
      <c r="R151" s="178"/>
      <c r="S151" s="179"/>
      <c r="T151" s="180" t="s">
        <v>19</v>
      </c>
      <c r="U151" s="178"/>
      <c r="V151" s="178"/>
      <c r="W151" s="178"/>
      <c r="X151" s="178"/>
      <c r="Y151" s="179"/>
      <c r="Z151" s="180" t="s">
        <v>20</v>
      </c>
      <c r="AA151" s="178"/>
      <c r="AB151" s="178"/>
      <c r="AC151" s="178"/>
      <c r="AD151" s="178"/>
      <c r="AE151" s="179"/>
    </row>
    <row r="152" spans="1:31" ht="31.5" customHeight="1" x14ac:dyDescent="0.2">
      <c r="A152" s="177" t="s">
        <v>67</v>
      </c>
      <c r="B152" s="178"/>
      <c r="C152" s="178"/>
      <c r="D152" s="178"/>
      <c r="E152" s="178"/>
      <c r="F152" s="179"/>
      <c r="G152" s="187" t="s">
        <v>131</v>
      </c>
      <c r="H152" s="432"/>
      <c r="I152" s="432"/>
      <c r="J152" s="432"/>
      <c r="K152" s="432"/>
      <c r="L152" s="433"/>
      <c r="M152" s="187" t="s">
        <v>1</v>
      </c>
      <c r="N152" s="188"/>
      <c r="O152" s="188"/>
      <c r="P152" s="188"/>
      <c r="Q152" s="188"/>
      <c r="R152" s="188"/>
      <c r="S152" s="189"/>
      <c r="T152" s="187" t="s">
        <v>131</v>
      </c>
      <c r="U152" s="188"/>
      <c r="V152" s="188"/>
      <c r="W152" s="188"/>
      <c r="X152" s="188"/>
      <c r="Y152" s="189"/>
      <c r="Z152" s="187" t="s">
        <v>1</v>
      </c>
      <c r="AA152" s="188"/>
      <c r="AB152" s="188"/>
      <c r="AC152" s="188"/>
      <c r="AD152" s="188"/>
      <c r="AE152" s="189"/>
    </row>
    <row r="153" spans="1:31" ht="31.5" customHeight="1" x14ac:dyDescent="0.2">
      <c r="A153" s="177" t="s">
        <v>56</v>
      </c>
      <c r="B153" s="178"/>
      <c r="C153" s="178"/>
      <c r="D153" s="178"/>
      <c r="E153" s="178"/>
      <c r="F153" s="179"/>
      <c r="G153" s="187" t="s">
        <v>131</v>
      </c>
      <c r="H153" s="188"/>
      <c r="I153" s="188"/>
      <c r="J153" s="188"/>
      <c r="K153" s="188"/>
      <c r="L153" s="189"/>
      <c r="M153" s="187" t="str">
        <f>M152</f>
        <v>1GB以上</v>
      </c>
      <c r="N153" s="188"/>
      <c r="O153" s="188"/>
      <c r="P153" s="188"/>
      <c r="Q153" s="188"/>
      <c r="R153" s="188"/>
      <c r="S153" s="189"/>
      <c r="T153" s="187" t="s">
        <v>61</v>
      </c>
      <c r="U153" s="188"/>
      <c r="V153" s="188"/>
      <c r="W153" s="188"/>
      <c r="X153" s="188"/>
      <c r="Y153" s="189"/>
      <c r="Z153" s="187" t="s">
        <v>21</v>
      </c>
      <c r="AA153" s="188"/>
      <c r="AB153" s="188"/>
      <c r="AC153" s="188"/>
      <c r="AD153" s="188"/>
      <c r="AE153" s="189"/>
    </row>
    <row r="154" spans="1:31" ht="31.5" customHeight="1" x14ac:dyDescent="0.2">
      <c r="A154" s="177" t="s">
        <v>57</v>
      </c>
      <c r="B154" s="178"/>
      <c r="C154" s="178"/>
      <c r="D154" s="178"/>
      <c r="E154" s="178"/>
      <c r="F154" s="179"/>
      <c r="G154" s="187" t="s">
        <v>131</v>
      </c>
      <c r="H154" s="188"/>
      <c r="I154" s="188"/>
      <c r="J154" s="188"/>
      <c r="K154" s="188"/>
      <c r="L154" s="189"/>
      <c r="M154" s="187" t="str">
        <f>M153</f>
        <v>1GB以上</v>
      </c>
      <c r="N154" s="188"/>
      <c r="O154" s="188"/>
      <c r="P154" s="188"/>
      <c r="Q154" s="188"/>
      <c r="R154" s="188"/>
      <c r="S154" s="189"/>
      <c r="T154" s="187" t="s">
        <v>131</v>
      </c>
      <c r="U154" s="188"/>
      <c r="V154" s="188"/>
      <c r="W154" s="188"/>
      <c r="X154" s="188"/>
      <c r="Y154" s="189"/>
      <c r="Z154" s="187" t="s">
        <v>1</v>
      </c>
      <c r="AA154" s="188"/>
      <c r="AB154" s="188"/>
      <c r="AC154" s="188"/>
      <c r="AD154" s="188"/>
      <c r="AE154" s="189"/>
    </row>
    <row r="155" spans="1:31" ht="15.75" customHeight="1" x14ac:dyDescent="0.2">
      <c r="A155" s="434" t="s">
        <v>80</v>
      </c>
      <c r="B155" s="185"/>
      <c r="C155" s="185"/>
      <c r="D155" s="185"/>
      <c r="E155" s="185"/>
      <c r="F155" s="186"/>
      <c r="G155" s="187" t="s">
        <v>61</v>
      </c>
      <c r="H155" s="188"/>
      <c r="I155" s="188"/>
      <c r="J155" s="188"/>
      <c r="K155" s="188"/>
      <c r="L155" s="189"/>
      <c r="M155" s="187" t="s">
        <v>21</v>
      </c>
      <c r="N155" s="188"/>
      <c r="O155" s="188"/>
      <c r="P155" s="188"/>
      <c r="Q155" s="188"/>
      <c r="R155" s="188"/>
      <c r="S155" s="189"/>
      <c r="T155" s="187" t="s">
        <v>61</v>
      </c>
      <c r="U155" s="188"/>
      <c r="V155" s="188"/>
      <c r="W155" s="188"/>
      <c r="X155" s="188"/>
      <c r="Y155" s="189"/>
      <c r="Z155" s="187" t="s">
        <v>21</v>
      </c>
      <c r="AA155" s="188"/>
      <c r="AB155" s="188"/>
      <c r="AC155" s="188"/>
      <c r="AD155" s="188"/>
      <c r="AE155" s="189"/>
    </row>
    <row r="156" spans="1:31" ht="15.75" customHeight="1" x14ac:dyDescent="0.2">
      <c r="A156" s="434" t="s">
        <v>79</v>
      </c>
      <c r="B156" s="185"/>
      <c r="C156" s="185"/>
      <c r="D156" s="185"/>
      <c r="E156" s="185"/>
      <c r="F156" s="186"/>
      <c r="G156" s="187" t="s">
        <v>61</v>
      </c>
      <c r="H156" s="188"/>
      <c r="I156" s="188"/>
      <c r="J156" s="188"/>
      <c r="K156" s="188"/>
      <c r="L156" s="189"/>
      <c r="M156" s="187" t="s">
        <v>21</v>
      </c>
      <c r="N156" s="188"/>
      <c r="O156" s="188"/>
      <c r="P156" s="188"/>
      <c r="Q156" s="188"/>
      <c r="R156" s="188"/>
      <c r="S156" s="189"/>
      <c r="T156" s="187" t="s">
        <v>61</v>
      </c>
      <c r="U156" s="188"/>
      <c r="V156" s="188"/>
      <c r="W156" s="188"/>
      <c r="X156" s="188"/>
      <c r="Y156" s="189"/>
      <c r="Z156" s="187" t="s">
        <v>21</v>
      </c>
      <c r="AA156" s="188"/>
      <c r="AB156" s="188"/>
      <c r="AC156" s="188"/>
      <c r="AD156" s="188"/>
      <c r="AE156" s="189"/>
    </row>
    <row r="157" spans="1:31" ht="31.5" customHeight="1" x14ac:dyDescent="0.2">
      <c r="A157" s="184" t="s">
        <v>81</v>
      </c>
      <c r="B157" s="185"/>
      <c r="C157" s="185"/>
      <c r="D157" s="185"/>
      <c r="E157" s="185"/>
      <c r="F157" s="186"/>
      <c r="G157" s="187" t="s">
        <v>61</v>
      </c>
      <c r="H157" s="188"/>
      <c r="I157" s="188"/>
      <c r="J157" s="188"/>
      <c r="K157" s="188"/>
      <c r="L157" s="189"/>
      <c r="M157" s="187" t="s">
        <v>21</v>
      </c>
      <c r="N157" s="188"/>
      <c r="O157" s="188"/>
      <c r="P157" s="188"/>
      <c r="Q157" s="188"/>
      <c r="R157" s="188"/>
      <c r="S157" s="189"/>
      <c r="T157" s="187" t="s">
        <v>62</v>
      </c>
      <c r="U157" s="188"/>
      <c r="V157" s="188"/>
      <c r="W157" s="188"/>
      <c r="X157" s="188"/>
      <c r="Y157" s="189"/>
      <c r="Z157" s="187" t="s">
        <v>25</v>
      </c>
      <c r="AA157" s="188"/>
      <c r="AB157" s="188"/>
      <c r="AC157" s="188"/>
      <c r="AD157" s="188"/>
      <c r="AE157" s="189"/>
    </row>
    <row r="158" spans="1:31" ht="37.5" customHeight="1" x14ac:dyDescent="0.2">
      <c r="A158" s="184" t="s">
        <v>82</v>
      </c>
      <c r="B158" s="185"/>
      <c r="C158" s="185"/>
      <c r="D158" s="185"/>
      <c r="E158" s="185"/>
      <c r="F158" s="186"/>
      <c r="G158" s="187" t="s">
        <v>62</v>
      </c>
      <c r="H158" s="432"/>
      <c r="I158" s="432"/>
      <c r="J158" s="432"/>
      <c r="K158" s="432"/>
      <c r="L158" s="433"/>
      <c r="M158" s="187" t="s">
        <v>25</v>
      </c>
      <c r="N158" s="432"/>
      <c r="O158" s="432"/>
      <c r="P158" s="432"/>
      <c r="Q158" s="432"/>
      <c r="R158" s="432"/>
      <c r="S158" s="433"/>
      <c r="T158" s="187" t="s">
        <v>62</v>
      </c>
      <c r="U158" s="188"/>
      <c r="V158" s="188"/>
      <c r="W158" s="188"/>
      <c r="X158" s="188"/>
      <c r="Y158" s="189"/>
      <c r="Z158" s="187" t="s">
        <v>25</v>
      </c>
      <c r="AA158" s="188"/>
      <c r="AB158" s="188"/>
      <c r="AC158" s="188"/>
      <c r="AD158" s="188"/>
      <c r="AE158" s="189"/>
    </row>
    <row r="159" spans="1:31" x14ac:dyDescent="0.2">
      <c r="A159" s="95" t="s">
        <v>154</v>
      </c>
      <c r="B159" s="76"/>
      <c r="C159" s="76"/>
      <c r="D159" s="76"/>
      <c r="E159" s="76"/>
      <c r="F159" s="76"/>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row>
    <row r="160" spans="1:31" x14ac:dyDescent="0.2">
      <c r="A160" s="96"/>
    </row>
    <row r="161" spans="1:31" x14ac:dyDescent="0.2">
      <c r="A161" s="177"/>
      <c r="B161" s="178"/>
      <c r="C161" s="178"/>
      <c r="D161" s="178"/>
      <c r="E161" s="178"/>
      <c r="F161" s="179"/>
      <c r="G161" s="180" t="s">
        <v>47</v>
      </c>
      <c r="H161" s="178"/>
      <c r="I161" s="178"/>
      <c r="J161" s="178"/>
      <c r="K161" s="178"/>
      <c r="L161" s="178"/>
      <c r="M161" s="178"/>
      <c r="N161" s="178"/>
      <c r="O161" s="178"/>
      <c r="P161" s="178"/>
      <c r="Q161" s="178"/>
      <c r="R161" s="178"/>
      <c r="S161" s="178"/>
      <c r="T161" s="180" t="s">
        <v>48</v>
      </c>
      <c r="U161" s="178"/>
      <c r="V161" s="178"/>
      <c r="W161" s="178"/>
      <c r="X161" s="178"/>
      <c r="Y161" s="178"/>
      <c r="Z161" s="178"/>
      <c r="AA161" s="178"/>
      <c r="AB161" s="178"/>
      <c r="AC161" s="178"/>
      <c r="AD161" s="178"/>
      <c r="AE161" s="179"/>
    </row>
    <row r="162" spans="1:31" ht="31.5" customHeight="1" x14ac:dyDescent="0.2">
      <c r="A162" s="184" t="s">
        <v>78</v>
      </c>
      <c r="B162" s="185"/>
      <c r="C162" s="185"/>
      <c r="D162" s="185"/>
      <c r="E162" s="185"/>
      <c r="F162" s="186"/>
      <c r="G162" s="187" t="s">
        <v>62</v>
      </c>
      <c r="H162" s="188"/>
      <c r="I162" s="188"/>
      <c r="J162" s="188"/>
      <c r="K162" s="188"/>
      <c r="L162" s="189"/>
      <c r="M162" s="187" t="s">
        <v>25</v>
      </c>
      <c r="N162" s="188"/>
      <c r="O162" s="188"/>
      <c r="P162" s="188"/>
      <c r="Q162" s="188"/>
      <c r="R162" s="188"/>
      <c r="S162" s="189"/>
      <c r="T162" s="187" t="s">
        <v>62</v>
      </c>
      <c r="U162" s="188"/>
      <c r="V162" s="188"/>
      <c r="W162" s="188"/>
      <c r="X162" s="188"/>
      <c r="Y162" s="189"/>
      <c r="Z162" s="187" t="s">
        <v>46</v>
      </c>
      <c r="AA162" s="188"/>
      <c r="AB162" s="188"/>
      <c r="AC162" s="188"/>
      <c r="AD162" s="188"/>
      <c r="AE162" s="189"/>
    </row>
    <row r="163" spans="1:31" ht="31.5" customHeight="1" x14ac:dyDescent="0.2">
      <c r="A163" s="180" t="s">
        <v>56</v>
      </c>
      <c r="B163" s="178"/>
      <c r="C163" s="178"/>
      <c r="D163" s="178"/>
      <c r="E163" s="178"/>
      <c r="F163" s="179"/>
      <c r="G163" s="187" t="s">
        <v>62</v>
      </c>
      <c r="H163" s="188"/>
      <c r="I163" s="188"/>
      <c r="J163" s="188"/>
      <c r="K163" s="188"/>
      <c r="L163" s="189"/>
      <c r="M163" s="187" t="s">
        <v>25</v>
      </c>
      <c r="N163" s="188"/>
      <c r="O163" s="188"/>
      <c r="P163" s="188"/>
      <c r="Q163" s="188"/>
      <c r="R163" s="188"/>
      <c r="S163" s="189"/>
      <c r="T163" s="187" t="s">
        <v>62</v>
      </c>
      <c r="U163" s="188"/>
      <c r="V163" s="188"/>
      <c r="W163" s="188"/>
      <c r="X163" s="188"/>
      <c r="Y163" s="189"/>
      <c r="Z163" s="187" t="s">
        <v>25</v>
      </c>
      <c r="AA163" s="188"/>
      <c r="AB163" s="188"/>
      <c r="AC163" s="188"/>
      <c r="AD163" s="188"/>
      <c r="AE163" s="189"/>
    </row>
    <row r="165" spans="1:31" ht="13.5" customHeight="1" x14ac:dyDescent="0.2">
      <c r="A165" s="177"/>
      <c r="B165" s="178"/>
      <c r="C165" s="178"/>
      <c r="D165" s="178"/>
      <c r="E165" s="178"/>
      <c r="F165" s="179"/>
      <c r="G165" s="180" t="s">
        <v>107</v>
      </c>
      <c r="H165" s="178"/>
      <c r="I165" s="178"/>
      <c r="J165" s="178"/>
      <c r="K165" s="178"/>
      <c r="L165" s="178"/>
      <c r="M165" s="178"/>
      <c r="N165" s="178"/>
      <c r="O165" s="178"/>
      <c r="P165" s="178"/>
      <c r="Q165" s="178"/>
      <c r="R165" s="178"/>
      <c r="S165" s="178"/>
      <c r="T165" s="180" t="s">
        <v>108</v>
      </c>
      <c r="U165" s="178"/>
      <c r="V165" s="178"/>
      <c r="W165" s="178"/>
      <c r="X165" s="178"/>
      <c r="Y165" s="178"/>
      <c r="Z165" s="178"/>
      <c r="AA165" s="178"/>
      <c r="AB165" s="178"/>
      <c r="AC165" s="178"/>
      <c r="AD165" s="178"/>
      <c r="AE165" s="179"/>
    </row>
    <row r="166" spans="1:31" ht="31.5" customHeight="1" x14ac:dyDescent="0.2">
      <c r="A166" s="435" t="s">
        <v>78</v>
      </c>
      <c r="B166" s="436"/>
      <c r="C166" s="436"/>
      <c r="D166" s="436"/>
      <c r="E166" s="436"/>
      <c r="F166" s="437"/>
      <c r="G166" s="187" t="s">
        <v>62</v>
      </c>
      <c r="H166" s="188"/>
      <c r="I166" s="188"/>
      <c r="J166" s="188"/>
      <c r="K166" s="188"/>
      <c r="L166" s="189"/>
      <c r="M166" s="438" t="s">
        <v>49</v>
      </c>
      <c r="N166" s="439"/>
      <c r="O166" s="439"/>
      <c r="P166" s="439"/>
      <c r="Q166" s="439"/>
      <c r="R166" s="439"/>
      <c r="S166" s="440"/>
      <c r="T166" s="441" t="s">
        <v>155</v>
      </c>
      <c r="U166" s="442"/>
      <c r="V166" s="442"/>
      <c r="W166" s="442"/>
      <c r="X166" s="442"/>
      <c r="Y166" s="442"/>
      <c r="Z166" s="442"/>
      <c r="AA166" s="442"/>
      <c r="AB166" s="442"/>
      <c r="AC166" s="442"/>
      <c r="AD166" s="442"/>
      <c r="AE166" s="443"/>
    </row>
    <row r="167" spans="1:31" x14ac:dyDescent="0.2">
      <c r="A167" s="309" t="s">
        <v>56</v>
      </c>
      <c r="B167" s="414"/>
      <c r="C167" s="414"/>
      <c r="D167" s="414"/>
      <c r="E167" s="414"/>
      <c r="F167" s="415"/>
      <c r="G167" s="187" t="s">
        <v>109</v>
      </c>
      <c r="H167" s="188"/>
      <c r="I167" s="188"/>
      <c r="J167" s="188"/>
      <c r="K167" s="188"/>
      <c r="L167" s="189"/>
      <c r="M167" s="187" t="s">
        <v>49</v>
      </c>
      <c r="N167" s="188"/>
      <c r="O167" s="188"/>
      <c r="P167" s="188"/>
      <c r="Q167" s="188"/>
      <c r="R167" s="188"/>
      <c r="S167" s="189"/>
      <c r="T167" s="444"/>
      <c r="U167" s="445"/>
      <c r="V167" s="445"/>
      <c r="W167" s="445"/>
      <c r="X167" s="445"/>
      <c r="Y167" s="445"/>
      <c r="Z167" s="445"/>
      <c r="AA167" s="445"/>
      <c r="AB167" s="445"/>
      <c r="AC167" s="445"/>
      <c r="AD167" s="445"/>
      <c r="AE167" s="446"/>
    </row>
    <row r="168" spans="1:31" ht="31.5" customHeight="1" x14ac:dyDescent="0.2">
      <c r="A168" s="42"/>
      <c r="B168" s="43"/>
      <c r="C168" s="43"/>
      <c r="D168" s="43"/>
      <c r="E168" s="43"/>
      <c r="F168" s="43"/>
      <c r="G168" s="44"/>
      <c r="H168" s="12"/>
      <c r="I168" s="12"/>
      <c r="J168" s="12"/>
      <c r="K168" s="12"/>
      <c r="L168" s="12"/>
      <c r="M168" s="44"/>
      <c r="N168" s="12"/>
      <c r="O168" s="12"/>
      <c r="P168" s="12"/>
      <c r="Q168" s="12"/>
      <c r="R168" s="12"/>
      <c r="S168" s="12"/>
      <c r="T168" s="44"/>
      <c r="U168" s="44"/>
      <c r="V168" s="44"/>
      <c r="W168" s="44"/>
      <c r="X168" s="44"/>
      <c r="Y168" s="44"/>
      <c r="Z168" s="47"/>
      <c r="AA168" s="47"/>
      <c r="AB168" s="47"/>
      <c r="AC168" s="47"/>
      <c r="AD168" s="47"/>
      <c r="AE168" s="47"/>
    </row>
    <row r="169" spans="1:31" ht="13.5" customHeight="1" x14ac:dyDescent="0.2">
      <c r="A169" s="279"/>
      <c r="B169" s="280"/>
      <c r="C169" s="280"/>
      <c r="D169" s="280"/>
      <c r="E169" s="280"/>
      <c r="F169" s="281"/>
      <c r="G169" s="180" t="s">
        <v>65</v>
      </c>
      <c r="H169" s="192"/>
      <c r="I169" s="192"/>
      <c r="J169" s="192"/>
      <c r="K169" s="192"/>
      <c r="L169" s="192"/>
      <c r="M169" s="192"/>
      <c r="N169" s="192"/>
      <c r="O169" s="192"/>
      <c r="P169" s="192"/>
      <c r="Q169" s="192"/>
      <c r="R169" s="192"/>
      <c r="S169" s="192"/>
      <c r="T169" s="192"/>
      <c r="U169" s="192"/>
      <c r="V169" s="192"/>
      <c r="W169" s="192"/>
      <c r="X169" s="192"/>
      <c r="Y169" s="287"/>
      <c r="Z169" s="48"/>
      <c r="AA169" s="46"/>
      <c r="AB169" s="46"/>
      <c r="AC169" s="46"/>
      <c r="AD169" s="46"/>
      <c r="AE169" s="46"/>
    </row>
    <row r="170" spans="1:31" x14ac:dyDescent="0.2">
      <c r="A170" s="177"/>
      <c r="B170" s="178"/>
      <c r="C170" s="178"/>
      <c r="D170" s="178"/>
      <c r="E170" s="178"/>
      <c r="F170" s="179"/>
      <c r="G170" s="180" t="s">
        <v>19</v>
      </c>
      <c r="H170" s="178"/>
      <c r="I170" s="178"/>
      <c r="J170" s="178"/>
      <c r="K170" s="178"/>
      <c r="L170" s="179"/>
      <c r="M170" s="180" t="s">
        <v>20</v>
      </c>
      <c r="N170" s="178"/>
      <c r="O170" s="178"/>
      <c r="P170" s="178"/>
      <c r="Q170" s="178"/>
      <c r="R170" s="178"/>
      <c r="S170" s="179"/>
      <c r="T170" s="180" t="s">
        <v>43</v>
      </c>
      <c r="U170" s="178"/>
      <c r="V170" s="178"/>
      <c r="W170" s="178"/>
      <c r="X170" s="178"/>
      <c r="Y170" s="179"/>
      <c r="Z170" s="183"/>
      <c r="AA170" s="182"/>
      <c r="AB170" s="182"/>
      <c r="AC170" s="182"/>
      <c r="AD170" s="182"/>
      <c r="AE170" s="182"/>
    </row>
    <row r="171" spans="1:31" ht="31.5" customHeight="1" x14ac:dyDescent="0.2">
      <c r="A171" s="184" t="s">
        <v>83</v>
      </c>
      <c r="B171" s="185"/>
      <c r="C171" s="185"/>
      <c r="D171" s="185"/>
      <c r="E171" s="185"/>
      <c r="F171" s="186"/>
      <c r="G171" s="187" t="s">
        <v>61</v>
      </c>
      <c r="H171" s="188"/>
      <c r="I171" s="188"/>
      <c r="J171" s="188"/>
      <c r="K171" s="188"/>
      <c r="L171" s="189"/>
      <c r="M171" s="187" t="s">
        <v>21</v>
      </c>
      <c r="N171" s="188"/>
      <c r="O171" s="188"/>
      <c r="P171" s="188"/>
      <c r="Q171" s="188"/>
      <c r="R171" s="188"/>
      <c r="S171" s="189"/>
      <c r="T171" s="187" t="s">
        <v>63</v>
      </c>
      <c r="U171" s="432"/>
      <c r="V171" s="432"/>
      <c r="W171" s="432"/>
      <c r="X171" s="432"/>
      <c r="Y171" s="433"/>
      <c r="Z171" s="45"/>
      <c r="AA171" s="45"/>
      <c r="AB171" s="45"/>
      <c r="AC171" s="45"/>
      <c r="AD171" s="45"/>
      <c r="AE171" s="45"/>
    </row>
    <row r="172" spans="1:31" ht="31.5" customHeight="1" x14ac:dyDescent="0.2">
      <c r="A172" s="184" t="s">
        <v>84</v>
      </c>
      <c r="B172" s="185"/>
      <c r="C172" s="185"/>
      <c r="D172" s="185"/>
      <c r="E172" s="185"/>
      <c r="F172" s="186"/>
      <c r="G172" s="187" t="s">
        <v>165</v>
      </c>
      <c r="H172" s="188"/>
      <c r="I172" s="188"/>
      <c r="J172" s="188"/>
      <c r="K172" s="188"/>
      <c r="L172" s="189"/>
      <c r="M172" s="187" t="s">
        <v>25</v>
      </c>
      <c r="N172" s="188"/>
      <c r="O172" s="188"/>
      <c r="P172" s="188"/>
      <c r="Q172" s="188"/>
      <c r="R172" s="188"/>
      <c r="S172" s="189"/>
      <c r="T172" s="447" t="s">
        <v>91</v>
      </c>
      <c r="U172" s="448"/>
      <c r="V172" s="448"/>
      <c r="W172" s="448"/>
      <c r="X172" s="448"/>
      <c r="Y172" s="449"/>
      <c r="Z172" s="45"/>
      <c r="AA172" s="45"/>
      <c r="AB172" s="45"/>
      <c r="AC172" s="45"/>
      <c r="AD172" s="45"/>
      <c r="AE172" s="45"/>
    </row>
    <row r="173" spans="1:31" ht="31.5" customHeight="1" x14ac:dyDescent="0.2">
      <c r="A173" s="184" t="s">
        <v>77</v>
      </c>
      <c r="B173" s="185"/>
      <c r="C173" s="185"/>
      <c r="D173" s="185"/>
      <c r="E173" s="185"/>
      <c r="F173" s="186"/>
      <c r="G173" s="187" t="s">
        <v>72</v>
      </c>
      <c r="H173" s="188"/>
      <c r="I173" s="188"/>
      <c r="J173" s="188"/>
      <c r="K173" s="188"/>
      <c r="L173" s="189"/>
      <c r="M173" s="187" t="s">
        <v>25</v>
      </c>
      <c r="N173" s="188"/>
      <c r="O173" s="188"/>
      <c r="P173" s="188"/>
      <c r="Q173" s="188"/>
      <c r="R173" s="188"/>
      <c r="S173" s="189"/>
      <c r="T173" s="447" t="s">
        <v>91</v>
      </c>
      <c r="U173" s="448"/>
      <c r="V173" s="448"/>
      <c r="W173" s="448"/>
      <c r="X173" s="448"/>
      <c r="Y173" s="449"/>
      <c r="Z173" s="45"/>
      <c r="AA173" s="45"/>
      <c r="AB173" s="45"/>
      <c r="AC173" s="45"/>
      <c r="AD173" s="45"/>
      <c r="AE173" s="45"/>
    </row>
    <row r="174" spans="1:31" ht="31.5" customHeight="1" x14ac:dyDescent="0.2">
      <c r="A174" s="53"/>
      <c r="B174" s="52"/>
      <c r="C174" s="52"/>
      <c r="D174" s="52"/>
      <c r="E174" s="52"/>
      <c r="F174" s="52"/>
      <c r="G174" s="44"/>
      <c r="H174" s="12"/>
      <c r="I174" s="12"/>
      <c r="J174" s="12"/>
      <c r="K174" s="12"/>
      <c r="L174" s="12"/>
      <c r="M174" s="44"/>
      <c r="N174" s="12"/>
      <c r="O174" s="12"/>
      <c r="P174" s="12"/>
      <c r="Q174" s="12"/>
      <c r="R174" s="12"/>
      <c r="S174" s="12"/>
      <c r="T174" s="44"/>
      <c r="U174" s="44"/>
      <c r="V174" s="44"/>
      <c r="W174" s="44"/>
      <c r="X174" s="44"/>
      <c r="Y174" s="44"/>
      <c r="Z174" s="51"/>
      <c r="AA174" s="51"/>
      <c r="AB174" s="51"/>
      <c r="AC174" s="51"/>
      <c r="AD174" s="51"/>
      <c r="AE174" s="51"/>
    </row>
    <row r="175" spans="1:31" ht="13.5" customHeight="1" x14ac:dyDescent="0.2">
      <c r="A175" s="177"/>
      <c r="B175" s="178"/>
      <c r="C175" s="178"/>
      <c r="D175" s="178"/>
      <c r="E175" s="178"/>
      <c r="F175" s="179"/>
      <c r="G175" s="180" t="s">
        <v>112</v>
      </c>
      <c r="H175" s="178"/>
      <c r="I175" s="178"/>
      <c r="J175" s="178"/>
      <c r="K175" s="178"/>
      <c r="L175" s="179"/>
      <c r="M175" s="180" t="s">
        <v>111</v>
      </c>
      <c r="N175" s="178"/>
      <c r="O175" s="178"/>
      <c r="P175" s="178"/>
      <c r="Q175" s="178"/>
      <c r="R175" s="178"/>
      <c r="S175" s="179"/>
      <c r="T175" s="180" t="s">
        <v>110</v>
      </c>
      <c r="U175" s="178"/>
      <c r="V175" s="178"/>
      <c r="W175" s="178"/>
      <c r="X175" s="178"/>
      <c r="Y175" s="179"/>
      <c r="Z175" s="180" t="s">
        <v>43</v>
      </c>
      <c r="AA175" s="178"/>
      <c r="AB175" s="178"/>
      <c r="AC175" s="178"/>
      <c r="AD175" s="178"/>
      <c r="AE175" s="179"/>
    </row>
    <row r="176" spans="1:31" x14ac:dyDescent="0.2">
      <c r="A176" s="450" t="s">
        <v>64</v>
      </c>
      <c r="B176" s="451"/>
      <c r="C176" s="451"/>
      <c r="D176" s="451"/>
      <c r="E176" s="451"/>
      <c r="F176" s="452"/>
      <c r="G176" s="187" t="s">
        <v>113</v>
      </c>
      <c r="H176" s="188"/>
      <c r="I176" s="188"/>
      <c r="J176" s="188"/>
      <c r="K176" s="188"/>
      <c r="L176" s="189"/>
      <c r="M176" s="187" t="s">
        <v>118</v>
      </c>
      <c r="N176" s="432"/>
      <c r="O176" s="432"/>
      <c r="P176" s="432"/>
      <c r="Q176" s="432"/>
      <c r="R176" s="432"/>
      <c r="S176" s="433"/>
      <c r="T176" s="187" t="s">
        <v>25</v>
      </c>
      <c r="U176" s="432"/>
      <c r="V176" s="432"/>
      <c r="W176" s="432"/>
      <c r="X176" s="432"/>
      <c r="Y176" s="433"/>
      <c r="Z176" s="187" t="s">
        <v>63</v>
      </c>
      <c r="AA176" s="432"/>
      <c r="AB176" s="432"/>
      <c r="AC176" s="432"/>
      <c r="AD176" s="432"/>
      <c r="AE176" s="433"/>
    </row>
    <row r="177" spans="1:31" x14ac:dyDescent="0.2">
      <c r="A177" s="181"/>
      <c r="B177" s="183"/>
      <c r="C177" s="183"/>
      <c r="D177" s="183"/>
      <c r="E177" s="183"/>
      <c r="F177" s="453"/>
      <c r="G177" s="187" t="s">
        <v>114</v>
      </c>
      <c r="H177" s="188"/>
      <c r="I177" s="188"/>
      <c r="J177" s="188"/>
      <c r="K177" s="188"/>
      <c r="L177" s="189"/>
      <c r="M177" s="187" t="s">
        <v>119</v>
      </c>
      <c r="N177" s="432"/>
      <c r="O177" s="432"/>
      <c r="P177" s="432"/>
      <c r="Q177" s="432"/>
      <c r="R177" s="432"/>
      <c r="S177" s="433"/>
      <c r="T177" s="187" t="s">
        <v>49</v>
      </c>
      <c r="U177" s="432"/>
      <c r="V177" s="432"/>
      <c r="W177" s="432"/>
      <c r="X177" s="432"/>
      <c r="Y177" s="433"/>
      <c r="Z177" s="187" t="s">
        <v>63</v>
      </c>
      <c r="AA177" s="432"/>
      <c r="AB177" s="432"/>
      <c r="AC177" s="432"/>
      <c r="AD177" s="432"/>
      <c r="AE177" s="433"/>
    </row>
    <row r="178" spans="1:31" x14ac:dyDescent="0.2">
      <c r="A178" s="181"/>
      <c r="B178" s="183"/>
      <c r="C178" s="183"/>
      <c r="D178" s="183"/>
      <c r="E178" s="183"/>
      <c r="F178" s="453"/>
      <c r="G178" s="187" t="s">
        <v>115</v>
      </c>
      <c r="H178" s="188"/>
      <c r="I178" s="188"/>
      <c r="J178" s="188"/>
      <c r="K178" s="188"/>
      <c r="L178" s="189"/>
      <c r="M178" s="187" t="s">
        <v>120</v>
      </c>
      <c r="N178" s="432"/>
      <c r="O178" s="432"/>
      <c r="P178" s="432"/>
      <c r="Q178" s="432"/>
      <c r="R178" s="432"/>
      <c r="S178" s="433"/>
      <c r="T178" s="187" t="s">
        <v>49</v>
      </c>
      <c r="U178" s="432"/>
      <c r="V178" s="432"/>
      <c r="W178" s="432"/>
      <c r="X178" s="432"/>
      <c r="Y178" s="433"/>
      <c r="Z178" s="187" t="s">
        <v>63</v>
      </c>
      <c r="AA178" s="432"/>
      <c r="AB178" s="432"/>
      <c r="AC178" s="432"/>
      <c r="AD178" s="432"/>
      <c r="AE178" s="433"/>
    </row>
    <row r="179" spans="1:31" x14ac:dyDescent="0.2">
      <c r="A179" s="181"/>
      <c r="B179" s="183"/>
      <c r="C179" s="183"/>
      <c r="D179" s="183"/>
      <c r="E179" s="183"/>
      <c r="F179" s="453"/>
      <c r="G179" s="187" t="s">
        <v>116</v>
      </c>
      <c r="H179" s="188"/>
      <c r="I179" s="188"/>
      <c r="J179" s="188"/>
      <c r="K179" s="188"/>
      <c r="L179" s="189"/>
      <c r="M179" s="187" t="s">
        <v>121</v>
      </c>
      <c r="N179" s="432"/>
      <c r="O179" s="432"/>
      <c r="P179" s="432"/>
      <c r="Q179" s="432"/>
      <c r="R179" s="432"/>
      <c r="S179" s="433"/>
      <c r="T179" s="187" t="s">
        <v>123</v>
      </c>
      <c r="U179" s="432"/>
      <c r="V179" s="432"/>
      <c r="W179" s="432"/>
      <c r="X179" s="432"/>
      <c r="Y179" s="433"/>
      <c r="Z179" s="187" t="s">
        <v>63</v>
      </c>
      <c r="AA179" s="432"/>
      <c r="AB179" s="432"/>
      <c r="AC179" s="432"/>
      <c r="AD179" s="432"/>
      <c r="AE179" s="433"/>
    </row>
    <row r="180" spans="1:31" x14ac:dyDescent="0.2">
      <c r="A180" s="454"/>
      <c r="B180" s="455"/>
      <c r="C180" s="455"/>
      <c r="D180" s="455"/>
      <c r="E180" s="455"/>
      <c r="F180" s="456"/>
      <c r="G180" s="187" t="s">
        <v>117</v>
      </c>
      <c r="H180" s="188"/>
      <c r="I180" s="188"/>
      <c r="J180" s="188"/>
      <c r="K180" s="188"/>
      <c r="L180" s="189"/>
      <c r="M180" s="187" t="s">
        <v>122</v>
      </c>
      <c r="N180" s="432"/>
      <c r="O180" s="432"/>
      <c r="P180" s="432"/>
      <c r="Q180" s="432"/>
      <c r="R180" s="432"/>
      <c r="S180" s="433"/>
      <c r="T180" s="187" t="s">
        <v>123</v>
      </c>
      <c r="U180" s="432"/>
      <c r="V180" s="432"/>
      <c r="W180" s="432"/>
      <c r="X180" s="432"/>
      <c r="Y180" s="433"/>
      <c r="Z180" s="187" t="s">
        <v>63</v>
      </c>
      <c r="AA180" s="432"/>
      <c r="AB180" s="432"/>
      <c r="AC180" s="432"/>
      <c r="AD180" s="432"/>
      <c r="AE180" s="433"/>
    </row>
    <row r="181" spans="1:31" ht="31.5" customHeight="1" x14ac:dyDescent="0.2">
      <c r="A181" s="42"/>
      <c r="B181" s="43"/>
      <c r="C181" s="43"/>
      <c r="D181" s="43"/>
      <c r="E181" s="43"/>
      <c r="F181" s="43"/>
      <c r="G181" s="44"/>
      <c r="H181" s="12"/>
      <c r="I181" s="12"/>
      <c r="J181" s="12"/>
      <c r="K181" s="12"/>
      <c r="L181" s="12"/>
      <c r="M181" s="44"/>
      <c r="N181" s="12"/>
      <c r="O181" s="12"/>
      <c r="P181" s="12"/>
      <c r="Q181" s="12"/>
      <c r="R181" s="12"/>
      <c r="S181" s="12"/>
      <c r="T181" s="44"/>
      <c r="U181" s="44"/>
      <c r="V181" s="44"/>
      <c r="W181" s="44"/>
      <c r="X181" s="44"/>
      <c r="Y181" s="44"/>
      <c r="Z181" s="45"/>
      <c r="AA181" s="45"/>
      <c r="AB181" s="45"/>
      <c r="AC181" s="45"/>
      <c r="AD181" s="45"/>
      <c r="AE181" s="45"/>
    </row>
    <row r="182" spans="1:31" ht="13.5" customHeight="1" x14ac:dyDescent="0.2">
      <c r="A182" s="279"/>
      <c r="B182" s="280"/>
      <c r="C182" s="280"/>
      <c r="D182" s="280"/>
      <c r="E182" s="280"/>
      <c r="F182" s="281"/>
      <c r="G182" s="180" t="s">
        <v>125</v>
      </c>
      <c r="H182" s="192"/>
      <c r="I182" s="192"/>
      <c r="J182" s="192"/>
      <c r="K182" s="192"/>
      <c r="L182" s="192"/>
      <c r="M182" s="192"/>
      <c r="N182" s="192"/>
      <c r="O182" s="192"/>
      <c r="P182" s="192"/>
      <c r="Q182" s="192"/>
      <c r="R182" s="192"/>
      <c r="S182" s="192"/>
      <c r="T182" s="192"/>
      <c r="U182" s="192"/>
      <c r="V182" s="192"/>
      <c r="W182" s="192"/>
      <c r="X182" s="192"/>
      <c r="Y182" s="287"/>
      <c r="Z182" s="48"/>
      <c r="AA182" s="46"/>
      <c r="AB182" s="46"/>
      <c r="AC182" s="46"/>
      <c r="AD182" s="46"/>
      <c r="AE182" s="46"/>
    </row>
    <row r="183" spans="1:31" x14ac:dyDescent="0.2">
      <c r="A183" s="177"/>
      <c r="B183" s="178"/>
      <c r="C183" s="178"/>
      <c r="D183" s="178"/>
      <c r="E183" s="178"/>
      <c r="F183" s="179"/>
      <c r="G183" s="180" t="s">
        <v>19</v>
      </c>
      <c r="H183" s="178"/>
      <c r="I183" s="178"/>
      <c r="J183" s="178"/>
      <c r="K183" s="178"/>
      <c r="L183" s="179"/>
      <c r="M183" s="180" t="s">
        <v>20</v>
      </c>
      <c r="N183" s="178"/>
      <c r="O183" s="178"/>
      <c r="P183" s="178"/>
      <c r="Q183" s="178"/>
      <c r="R183" s="178"/>
      <c r="S183" s="179"/>
      <c r="T183" s="180" t="s">
        <v>43</v>
      </c>
      <c r="U183" s="178"/>
      <c r="V183" s="178"/>
      <c r="W183" s="178"/>
      <c r="X183" s="178"/>
      <c r="Y183" s="179"/>
      <c r="Z183" s="183"/>
      <c r="AA183" s="182"/>
      <c r="AB183" s="182"/>
      <c r="AC183" s="182"/>
      <c r="AD183" s="182"/>
      <c r="AE183" s="182"/>
    </row>
    <row r="184" spans="1:31" ht="31.5" customHeight="1" x14ac:dyDescent="0.2">
      <c r="A184" s="184" t="s">
        <v>124</v>
      </c>
      <c r="B184" s="185"/>
      <c r="C184" s="185"/>
      <c r="D184" s="185"/>
      <c r="E184" s="185"/>
      <c r="F184" s="186"/>
      <c r="G184" s="187" t="s">
        <v>118</v>
      </c>
      <c r="H184" s="188"/>
      <c r="I184" s="188"/>
      <c r="J184" s="188"/>
      <c r="K184" s="188"/>
      <c r="L184" s="189"/>
      <c r="M184" s="187" t="s">
        <v>25</v>
      </c>
      <c r="N184" s="188"/>
      <c r="O184" s="188"/>
      <c r="P184" s="188"/>
      <c r="Q184" s="188"/>
      <c r="R184" s="188"/>
      <c r="S184" s="189"/>
      <c r="T184" s="447" t="s">
        <v>91</v>
      </c>
      <c r="U184" s="448"/>
      <c r="V184" s="448"/>
      <c r="W184" s="448"/>
      <c r="X184" s="448"/>
      <c r="Y184" s="449"/>
      <c r="Z184" s="45"/>
      <c r="AA184" s="45"/>
      <c r="AB184" s="45"/>
      <c r="AC184" s="45"/>
      <c r="AD184" s="45"/>
      <c r="AE184" s="45"/>
    </row>
    <row r="185" spans="1:31" ht="31.2" customHeight="1" x14ac:dyDescent="0.2">
      <c r="A185" s="42"/>
      <c r="B185" s="43"/>
      <c r="C185" s="43"/>
      <c r="D185" s="43"/>
      <c r="E185" s="43"/>
      <c r="F185" s="43"/>
      <c r="G185" s="44"/>
      <c r="H185" s="12"/>
      <c r="I185" s="12"/>
      <c r="J185" s="12"/>
      <c r="K185" s="12"/>
      <c r="L185" s="12"/>
      <c r="M185" s="44"/>
      <c r="N185" s="12"/>
      <c r="O185" s="12"/>
      <c r="P185" s="12"/>
      <c r="Q185" s="12"/>
      <c r="R185" s="12"/>
      <c r="S185" s="12"/>
      <c r="T185" s="44"/>
      <c r="U185" s="44"/>
      <c r="V185" s="44"/>
      <c r="W185" s="44"/>
      <c r="X185" s="44"/>
      <c r="Y185" s="44"/>
      <c r="Z185" s="45"/>
      <c r="AA185" s="45"/>
      <c r="AB185" s="45"/>
      <c r="AC185" s="45"/>
      <c r="AD185" s="45"/>
      <c r="AE185" s="45"/>
    </row>
    <row r="186" spans="1:31" ht="13.5" customHeight="1" x14ac:dyDescent="0.2">
      <c r="A186" s="279"/>
      <c r="B186" s="280"/>
      <c r="C186" s="280"/>
      <c r="D186" s="280"/>
      <c r="E186" s="280"/>
      <c r="F186" s="281"/>
      <c r="G186" s="180" t="s">
        <v>52</v>
      </c>
      <c r="H186" s="192"/>
      <c r="I186" s="192"/>
      <c r="J186" s="192"/>
      <c r="K186" s="192"/>
      <c r="L186" s="192"/>
      <c r="M186" s="192"/>
      <c r="N186" s="192"/>
      <c r="O186" s="192"/>
      <c r="P186" s="192"/>
      <c r="Q186" s="192"/>
      <c r="R186" s="192"/>
      <c r="S186" s="192"/>
      <c r="T186" s="192"/>
      <c r="U186" s="192"/>
      <c r="V186" s="192"/>
      <c r="W186" s="192"/>
      <c r="X186" s="192"/>
      <c r="Y186" s="287"/>
      <c r="Z186" s="48"/>
      <c r="AA186" s="46"/>
      <c r="AB186" s="46"/>
      <c r="AC186" s="46"/>
      <c r="AD186" s="46"/>
      <c r="AE186" s="46"/>
    </row>
    <row r="187" spans="1:31" x14ac:dyDescent="0.2">
      <c r="A187" s="177"/>
      <c r="B187" s="178"/>
      <c r="C187" s="178"/>
      <c r="D187" s="178"/>
      <c r="E187" s="178"/>
      <c r="F187" s="179"/>
      <c r="G187" s="180" t="s">
        <v>19</v>
      </c>
      <c r="H187" s="178"/>
      <c r="I187" s="178"/>
      <c r="J187" s="178"/>
      <c r="K187" s="178"/>
      <c r="L187" s="179"/>
      <c r="M187" s="180" t="s">
        <v>20</v>
      </c>
      <c r="N187" s="178"/>
      <c r="O187" s="178"/>
      <c r="P187" s="178"/>
      <c r="Q187" s="178"/>
      <c r="R187" s="178"/>
      <c r="S187" s="179"/>
      <c r="T187" s="180" t="s">
        <v>43</v>
      </c>
      <c r="U187" s="178"/>
      <c r="V187" s="178"/>
      <c r="W187" s="178"/>
      <c r="X187" s="178"/>
      <c r="Y187" s="179"/>
      <c r="Z187" s="183"/>
      <c r="AA187" s="182"/>
      <c r="AB187" s="182"/>
      <c r="AC187" s="182"/>
      <c r="AD187" s="182"/>
      <c r="AE187" s="182"/>
    </row>
    <row r="188" spans="1:31" ht="31.5" customHeight="1" x14ac:dyDescent="0.2">
      <c r="A188" s="184" t="s">
        <v>85</v>
      </c>
      <c r="B188" s="185"/>
      <c r="C188" s="185"/>
      <c r="D188" s="185"/>
      <c r="E188" s="185"/>
      <c r="F188" s="186"/>
      <c r="G188" s="187" t="s">
        <v>62</v>
      </c>
      <c r="H188" s="188"/>
      <c r="I188" s="188"/>
      <c r="J188" s="188"/>
      <c r="K188" s="188"/>
      <c r="L188" s="189"/>
      <c r="M188" s="187" t="s">
        <v>25</v>
      </c>
      <c r="N188" s="188"/>
      <c r="O188" s="188"/>
      <c r="P188" s="188"/>
      <c r="Q188" s="188"/>
      <c r="R188" s="188"/>
      <c r="S188" s="189"/>
      <c r="T188" s="447" t="s">
        <v>91</v>
      </c>
      <c r="U188" s="448"/>
      <c r="V188" s="448"/>
      <c r="W188" s="448"/>
      <c r="X188" s="448"/>
      <c r="Y188" s="449"/>
      <c r="Z188" s="45"/>
      <c r="AA188" s="45"/>
      <c r="AB188" s="45"/>
      <c r="AC188" s="45"/>
      <c r="AD188" s="45"/>
      <c r="AE188" s="45"/>
    </row>
    <row r="189" spans="1:31" ht="31.2" customHeight="1" x14ac:dyDescent="0.2">
      <c r="A189" s="49"/>
      <c r="B189" s="50"/>
      <c r="C189" s="50"/>
      <c r="D189" s="50"/>
      <c r="E189" s="50"/>
      <c r="F189" s="50"/>
      <c r="G189" s="51"/>
      <c r="H189" s="6"/>
      <c r="I189" s="6"/>
      <c r="J189" s="6"/>
      <c r="K189" s="6"/>
      <c r="L189" s="6"/>
      <c r="M189" s="51"/>
      <c r="N189" s="6"/>
      <c r="O189" s="6"/>
      <c r="P189" s="6"/>
      <c r="Q189" s="6"/>
      <c r="R189" s="6"/>
      <c r="S189" s="6"/>
      <c r="T189" s="51"/>
      <c r="U189" s="51"/>
      <c r="V189" s="51"/>
      <c r="W189" s="51"/>
      <c r="X189" s="51"/>
      <c r="Y189" s="51"/>
      <c r="Z189" s="45"/>
      <c r="AA189" s="45"/>
      <c r="AB189" s="45"/>
      <c r="AC189" s="45"/>
      <c r="AD189" s="45"/>
      <c r="AE189" s="45"/>
    </row>
    <row r="190" spans="1:31" ht="13.5" customHeight="1" x14ac:dyDescent="0.2">
      <c r="A190" s="177"/>
      <c r="B190" s="178"/>
      <c r="C190" s="178"/>
      <c r="D190" s="178"/>
      <c r="E190" s="178"/>
      <c r="F190" s="179"/>
      <c r="G190" s="180" t="s">
        <v>176</v>
      </c>
      <c r="H190" s="192"/>
      <c r="I190" s="192"/>
      <c r="J190" s="192"/>
      <c r="K190" s="192"/>
      <c r="L190" s="192"/>
      <c r="M190" s="192"/>
      <c r="N190" s="192"/>
      <c r="O190" s="192"/>
      <c r="P190" s="192"/>
      <c r="Q190" s="192"/>
      <c r="R190" s="192"/>
      <c r="S190" s="192"/>
      <c r="T190" s="106"/>
      <c r="U190" s="107"/>
      <c r="V190" s="107"/>
      <c r="W190" s="107"/>
      <c r="X190" s="107"/>
      <c r="Y190" s="107"/>
      <c r="Z190" s="46"/>
      <c r="AA190" s="46"/>
      <c r="AB190" s="46"/>
      <c r="AC190" s="46"/>
      <c r="AD190" s="46"/>
      <c r="AE190" s="46"/>
    </row>
    <row r="191" spans="1:31" x14ac:dyDescent="0.2">
      <c r="A191" s="177"/>
      <c r="B191" s="178"/>
      <c r="C191" s="178"/>
      <c r="D191" s="178"/>
      <c r="E191" s="178"/>
      <c r="F191" s="179"/>
      <c r="G191" s="180" t="s">
        <v>19</v>
      </c>
      <c r="H191" s="178"/>
      <c r="I191" s="178"/>
      <c r="J191" s="178"/>
      <c r="K191" s="178"/>
      <c r="L191" s="179"/>
      <c r="M191" s="180" t="s">
        <v>20</v>
      </c>
      <c r="N191" s="178"/>
      <c r="O191" s="178"/>
      <c r="P191" s="178"/>
      <c r="Q191" s="178"/>
      <c r="R191" s="178"/>
      <c r="S191" s="178"/>
      <c r="T191" s="181"/>
      <c r="U191" s="182"/>
      <c r="V191" s="182"/>
      <c r="W191" s="182"/>
      <c r="X191" s="182"/>
      <c r="Y191" s="182"/>
      <c r="Z191" s="183"/>
      <c r="AA191" s="182"/>
      <c r="AB191" s="182"/>
      <c r="AC191" s="182"/>
      <c r="AD191" s="182"/>
      <c r="AE191" s="182"/>
    </row>
    <row r="192" spans="1:31" ht="31.5" customHeight="1" x14ac:dyDescent="0.2">
      <c r="A192" s="184" t="s">
        <v>168</v>
      </c>
      <c r="B192" s="185"/>
      <c r="C192" s="185"/>
      <c r="D192" s="185"/>
      <c r="E192" s="185"/>
      <c r="F192" s="186"/>
      <c r="G192" s="187" t="s">
        <v>109</v>
      </c>
      <c r="H192" s="188"/>
      <c r="I192" s="188"/>
      <c r="J192" s="188"/>
      <c r="K192" s="188"/>
      <c r="L192" s="189"/>
      <c r="M192" s="187" t="s">
        <v>49</v>
      </c>
      <c r="N192" s="188"/>
      <c r="O192" s="188"/>
      <c r="P192" s="188"/>
      <c r="Q192" s="188"/>
      <c r="R192" s="188"/>
      <c r="S192" s="188"/>
      <c r="T192" s="190"/>
      <c r="U192" s="191"/>
      <c r="V192" s="191"/>
      <c r="W192" s="191"/>
      <c r="X192" s="191"/>
      <c r="Y192" s="191"/>
      <c r="Z192" s="45"/>
      <c r="AA192" s="45"/>
      <c r="AB192" s="45"/>
      <c r="AC192" s="45"/>
      <c r="AD192" s="45"/>
      <c r="AE192" s="45"/>
    </row>
    <row r="193" spans="1:38" ht="8.25" customHeight="1" x14ac:dyDescent="0.2">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row>
    <row r="194" spans="1:38" x14ac:dyDescent="0.2">
      <c r="A194" s="4" t="s">
        <v>171</v>
      </c>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row>
    <row r="195" spans="1:38" x14ac:dyDescent="0.2">
      <c r="A195" s="115" t="s">
        <v>172</v>
      </c>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AA195" s="16"/>
    </row>
    <row r="196" spans="1:38" x14ac:dyDescent="0.2">
      <c r="A196" s="115" t="s">
        <v>177</v>
      </c>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AA196" s="16"/>
    </row>
    <row r="197" spans="1:38" x14ac:dyDescent="0.2">
      <c r="A197" s="115" t="s">
        <v>173</v>
      </c>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AA197" s="16"/>
    </row>
    <row r="198" spans="1:38" x14ac:dyDescent="0.2">
      <c r="A198" s="11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AA198" s="16"/>
    </row>
    <row r="199" spans="1:38" x14ac:dyDescent="0.2">
      <c r="A199" s="4" t="s">
        <v>26</v>
      </c>
    </row>
    <row r="200" spans="1:38" x14ac:dyDescent="0.2">
      <c r="A200" s="34" t="s">
        <v>169</v>
      </c>
    </row>
    <row r="201" spans="1:38" x14ac:dyDescent="0.2">
      <c r="A201" s="75" t="s">
        <v>170</v>
      </c>
      <c r="AA201" s="16"/>
    </row>
    <row r="202" spans="1:38" x14ac:dyDescent="0.2">
      <c r="A202" s="108"/>
      <c r="AA202" s="16"/>
    </row>
    <row r="203" spans="1:38" x14ac:dyDescent="0.2">
      <c r="A203" s="16" t="s">
        <v>132</v>
      </c>
      <c r="AA203" s="176"/>
      <c r="AB203" s="176"/>
    </row>
    <row r="204" spans="1:38" x14ac:dyDescent="0.2">
      <c r="A204" s="16" t="s">
        <v>128</v>
      </c>
      <c r="AA204" s="176"/>
      <c r="AB204" s="176"/>
    </row>
    <row r="205" spans="1:38" x14ac:dyDescent="0.2">
      <c r="A205" s="16" t="s">
        <v>129</v>
      </c>
      <c r="AA205" s="176"/>
      <c r="AB205" s="176"/>
      <c r="AG205" s="174"/>
      <c r="AH205" s="175"/>
      <c r="AI205" s="175"/>
      <c r="AJ205" s="175"/>
      <c r="AK205" s="175"/>
      <c r="AL205" s="175"/>
    </row>
    <row r="206" spans="1:38" x14ac:dyDescent="0.2">
      <c r="AA206" s="116" t="s">
        <v>61</v>
      </c>
      <c r="AB206" s="116" t="s">
        <v>166</v>
      </c>
      <c r="AG206" s="174"/>
      <c r="AH206" s="175"/>
      <c r="AI206" s="175"/>
      <c r="AJ206" s="175"/>
      <c r="AK206" s="175"/>
      <c r="AL206" s="175"/>
    </row>
    <row r="207" spans="1:38" x14ac:dyDescent="0.2">
      <c r="AA207" s="116" t="s">
        <v>164</v>
      </c>
      <c r="AB207" s="116" t="s">
        <v>167</v>
      </c>
      <c r="AG207" s="174"/>
      <c r="AH207" s="175"/>
      <c r="AI207" s="175"/>
      <c r="AJ207" s="175"/>
      <c r="AK207" s="175"/>
      <c r="AL207" s="175"/>
    </row>
    <row r="208" spans="1:38" x14ac:dyDescent="0.2">
      <c r="A208" s="59"/>
      <c r="B208" s="59"/>
      <c r="C208" s="59"/>
      <c r="D208" s="59"/>
      <c r="E208" s="59"/>
      <c r="F208" s="59"/>
      <c r="G208" s="59"/>
      <c r="H208" s="59"/>
      <c r="I208" s="59"/>
      <c r="J208" s="59"/>
      <c r="K208" s="59"/>
      <c r="L208" s="59"/>
      <c r="M208" s="59"/>
      <c r="N208" s="59"/>
      <c r="O208" s="59"/>
      <c r="P208" s="59"/>
      <c r="Q208" s="59"/>
      <c r="R208" s="59"/>
      <c r="S208" s="59"/>
      <c r="T208" s="59"/>
      <c r="U208" s="59"/>
      <c r="V208" s="59"/>
      <c r="W208" s="59"/>
      <c r="X208" s="59"/>
      <c r="Y208" s="59"/>
      <c r="Z208" s="59"/>
      <c r="AA208" s="116" t="s">
        <v>174</v>
      </c>
      <c r="AB208" s="116" t="s">
        <v>167</v>
      </c>
      <c r="AC208" s="59"/>
      <c r="AD208" s="59"/>
      <c r="AE208" s="59"/>
      <c r="AG208" s="174"/>
      <c r="AH208" s="175"/>
      <c r="AI208" s="175"/>
      <c r="AJ208" s="175"/>
      <c r="AK208" s="175"/>
      <c r="AL208" s="175"/>
    </row>
    <row r="209" spans="1:40" x14ac:dyDescent="0.2">
      <c r="A209" s="59"/>
      <c r="B209" s="59"/>
      <c r="C209" s="59"/>
      <c r="D209" s="59"/>
      <c r="E209" s="59"/>
      <c r="F209" s="59"/>
      <c r="G209" s="59"/>
      <c r="H209" s="59"/>
      <c r="I209" s="59"/>
      <c r="J209" s="59"/>
      <c r="K209" s="59"/>
      <c r="L209" s="59"/>
      <c r="M209" s="59"/>
      <c r="N209" s="59"/>
      <c r="O209" s="59"/>
      <c r="P209" s="59"/>
      <c r="Q209" s="59"/>
      <c r="R209" s="59"/>
      <c r="S209" s="59"/>
      <c r="T209" s="59"/>
      <c r="U209" s="59"/>
      <c r="V209" s="59"/>
      <c r="W209" s="59"/>
      <c r="X209" s="59"/>
      <c r="Y209" s="59"/>
      <c r="Z209" s="59"/>
      <c r="AA209" s="116" t="s">
        <v>109</v>
      </c>
      <c r="AB209" s="116" t="s">
        <v>167</v>
      </c>
      <c r="AC209" s="59"/>
      <c r="AD209" s="59"/>
      <c r="AE209" s="59"/>
      <c r="AG209" s="174"/>
      <c r="AH209" s="175"/>
      <c r="AI209" s="175"/>
      <c r="AJ209" s="175"/>
      <c r="AK209" s="175"/>
      <c r="AL209" s="175"/>
    </row>
    <row r="210" spans="1:40" x14ac:dyDescent="0.2">
      <c r="A210" s="59"/>
      <c r="B210" s="59"/>
      <c r="C210" s="59"/>
      <c r="D210" s="59"/>
      <c r="E210" s="59"/>
      <c r="F210" s="59"/>
      <c r="G210" s="59"/>
      <c r="H210" s="59"/>
      <c r="I210" s="59"/>
      <c r="J210" s="59"/>
      <c r="K210" s="59"/>
      <c r="L210" s="59"/>
      <c r="M210" s="59"/>
      <c r="N210" s="59"/>
      <c r="O210" s="59"/>
      <c r="P210" s="59"/>
      <c r="Q210" s="59"/>
      <c r="R210" s="59"/>
      <c r="S210" s="59"/>
      <c r="T210" s="59"/>
      <c r="U210" s="59"/>
      <c r="V210" s="59"/>
      <c r="W210" s="59"/>
      <c r="X210" s="59"/>
      <c r="Y210" s="59"/>
      <c r="Z210" s="59"/>
      <c r="AA210" s="75" t="s">
        <v>182</v>
      </c>
      <c r="AB210" s="76"/>
      <c r="AC210" s="76"/>
      <c r="AD210" s="76"/>
      <c r="AE210" s="76"/>
      <c r="AG210" s="174"/>
      <c r="AH210" s="175"/>
      <c r="AI210" s="175"/>
      <c r="AJ210" s="175"/>
      <c r="AK210" s="175"/>
      <c r="AL210" s="175"/>
    </row>
    <row r="211" spans="1:40" x14ac:dyDescent="0.2">
      <c r="A211" s="59"/>
      <c r="B211" s="59"/>
      <c r="C211" s="59"/>
      <c r="D211" s="59"/>
      <c r="E211" s="59"/>
      <c r="F211" s="59"/>
      <c r="G211" s="59"/>
      <c r="H211" s="59"/>
      <c r="I211" s="59"/>
      <c r="J211" s="59"/>
      <c r="K211" s="59"/>
      <c r="L211" s="59"/>
      <c r="M211" s="59"/>
      <c r="N211" s="59"/>
      <c r="O211" s="59"/>
      <c r="P211" s="59"/>
      <c r="Q211" s="59"/>
      <c r="R211" s="59"/>
      <c r="S211" s="59"/>
      <c r="T211" s="59"/>
      <c r="U211" s="59"/>
      <c r="V211" s="59"/>
      <c r="W211" s="59"/>
      <c r="X211" s="59"/>
      <c r="Y211" s="59"/>
      <c r="Z211" s="59"/>
      <c r="AA211" s="75"/>
      <c r="AB211" s="76"/>
      <c r="AC211" s="76"/>
      <c r="AD211" s="76"/>
      <c r="AE211" s="76"/>
      <c r="AG211" s="174"/>
      <c r="AH211" s="175"/>
      <c r="AI211" s="175"/>
      <c r="AJ211" s="175"/>
      <c r="AK211" s="175"/>
      <c r="AL211" s="175"/>
    </row>
    <row r="212" spans="1:40" x14ac:dyDescent="0.2">
      <c r="A212" s="59"/>
      <c r="B212" s="59"/>
      <c r="C212" s="59"/>
      <c r="D212" s="59"/>
      <c r="E212" s="59"/>
      <c r="F212" s="59"/>
      <c r="G212" s="59"/>
      <c r="H212" s="59"/>
      <c r="I212" s="59"/>
      <c r="J212" s="59"/>
      <c r="K212" s="59"/>
      <c r="L212" s="59"/>
      <c r="M212" s="59"/>
      <c r="N212" s="59"/>
      <c r="O212" s="59"/>
      <c r="P212" s="59"/>
      <c r="Q212" s="59"/>
      <c r="R212" s="59"/>
      <c r="S212" s="59"/>
      <c r="T212" s="59"/>
      <c r="U212" s="59"/>
      <c r="V212" s="59"/>
      <c r="W212" s="59"/>
      <c r="X212" s="59"/>
      <c r="Y212" s="59"/>
      <c r="Z212" s="59"/>
      <c r="AA212" s="75"/>
      <c r="AB212" s="76"/>
      <c r="AC212" s="76"/>
      <c r="AD212" s="76"/>
      <c r="AE212" s="76"/>
      <c r="AG212" s="174"/>
      <c r="AH212" s="176"/>
      <c r="AI212" s="176"/>
      <c r="AJ212" s="175"/>
      <c r="AK212" s="175"/>
      <c r="AL212" s="175"/>
      <c r="AM212" s="105"/>
      <c r="AN212" s="105"/>
    </row>
    <row r="213" spans="1:40" x14ac:dyDescent="0.2">
      <c r="A213" s="59"/>
      <c r="B213" s="59"/>
      <c r="C213" s="59"/>
      <c r="D213" s="59"/>
      <c r="E213" s="59"/>
      <c r="F213" s="59"/>
      <c r="G213" s="59"/>
      <c r="H213" s="59"/>
      <c r="I213" s="59"/>
      <c r="J213" s="59"/>
      <c r="K213" s="59"/>
      <c r="L213" s="59"/>
      <c r="M213" s="59"/>
      <c r="N213" s="59"/>
      <c r="O213" s="59"/>
      <c r="P213" s="59"/>
      <c r="Q213" s="59"/>
      <c r="R213" s="59"/>
      <c r="S213" s="59"/>
      <c r="T213" s="59"/>
      <c r="U213" s="59"/>
      <c r="V213" s="59"/>
      <c r="W213" s="59"/>
      <c r="X213" s="59"/>
      <c r="Y213" s="59"/>
      <c r="Z213" s="59"/>
      <c r="AA213" s="75"/>
      <c r="AB213" s="76"/>
      <c r="AC213" s="76"/>
      <c r="AD213" s="76"/>
      <c r="AE213" s="76"/>
      <c r="AG213" s="174"/>
      <c r="AH213" s="176"/>
      <c r="AI213" s="176"/>
      <c r="AJ213" s="175"/>
      <c r="AK213" s="175"/>
      <c r="AL213" s="175"/>
      <c r="AM213" s="105"/>
      <c r="AN213" s="105"/>
    </row>
    <row r="214" spans="1:40" x14ac:dyDescent="0.2">
      <c r="A214" s="59"/>
      <c r="B214" s="59"/>
      <c r="C214" s="59"/>
      <c r="D214" s="59"/>
      <c r="E214" s="59"/>
      <c r="F214" s="59"/>
      <c r="G214" s="59"/>
      <c r="H214" s="59"/>
      <c r="I214" s="59"/>
      <c r="J214" s="59"/>
      <c r="K214" s="59"/>
      <c r="L214" s="59"/>
      <c r="M214" s="59"/>
      <c r="N214" s="59"/>
      <c r="O214" s="59"/>
      <c r="P214" s="59"/>
      <c r="Q214" s="59"/>
      <c r="R214" s="59"/>
      <c r="S214" s="59"/>
      <c r="T214" s="59"/>
      <c r="U214" s="59"/>
      <c r="V214" s="59"/>
      <c r="W214" s="59"/>
      <c r="X214" s="59"/>
      <c r="Y214" s="59"/>
      <c r="Z214" s="59"/>
      <c r="AA214" s="75"/>
      <c r="AB214" s="76"/>
      <c r="AC214" s="76"/>
      <c r="AD214" s="76"/>
      <c r="AE214" s="76"/>
      <c r="AG214" s="174"/>
      <c r="AH214" s="176"/>
      <c r="AI214" s="176"/>
      <c r="AJ214" s="175"/>
      <c r="AK214" s="175"/>
      <c r="AL214" s="175"/>
      <c r="AM214" s="105"/>
      <c r="AN214" s="105"/>
    </row>
    <row r="215" spans="1:40" x14ac:dyDescent="0.2">
      <c r="A215" s="59"/>
      <c r="B215" s="59"/>
      <c r="C215" s="59"/>
      <c r="D215" s="59"/>
      <c r="E215" s="59"/>
      <c r="F215" s="59"/>
      <c r="G215" s="59"/>
      <c r="H215" s="59"/>
      <c r="I215" s="59"/>
      <c r="J215" s="59"/>
      <c r="K215" s="59"/>
      <c r="L215" s="59"/>
      <c r="M215" s="59"/>
      <c r="N215" s="59"/>
      <c r="O215" s="59"/>
      <c r="P215" s="59"/>
      <c r="Q215" s="59"/>
      <c r="R215" s="59"/>
      <c r="S215" s="59"/>
      <c r="T215" s="59"/>
      <c r="U215" s="59"/>
      <c r="V215" s="59"/>
      <c r="W215" s="59"/>
      <c r="X215" s="59"/>
      <c r="Y215" s="59"/>
      <c r="Z215" s="59"/>
      <c r="AA215" s="75"/>
      <c r="AB215" s="76"/>
      <c r="AC215" s="76"/>
      <c r="AD215" s="76"/>
      <c r="AE215" s="76"/>
      <c r="AG215" s="174"/>
      <c r="AH215" s="176"/>
      <c r="AI215" s="176"/>
      <c r="AJ215" s="175"/>
      <c r="AK215" s="175"/>
      <c r="AL215" s="175"/>
      <c r="AM215" s="105"/>
      <c r="AN215" s="105"/>
    </row>
    <row r="216" spans="1:40" x14ac:dyDescent="0.2">
      <c r="A216" s="59"/>
      <c r="B216" s="59"/>
      <c r="C216" s="59"/>
      <c r="D216" s="59"/>
      <c r="E216" s="59"/>
      <c r="F216" s="59"/>
      <c r="G216" s="59"/>
      <c r="H216" s="59"/>
      <c r="I216" s="59"/>
      <c r="J216" s="59"/>
      <c r="K216" s="59"/>
      <c r="L216" s="59"/>
      <c r="M216" s="59"/>
      <c r="N216" s="59"/>
      <c r="O216" s="59"/>
      <c r="P216" s="59"/>
      <c r="Q216" s="59"/>
      <c r="R216" s="59"/>
      <c r="S216" s="59"/>
      <c r="T216" s="59"/>
      <c r="U216" s="59"/>
      <c r="V216" s="59"/>
      <c r="W216" s="59"/>
      <c r="X216" s="59"/>
      <c r="Y216" s="59"/>
      <c r="Z216" s="59"/>
      <c r="AA216" s="75"/>
      <c r="AB216" s="76"/>
      <c r="AC216" s="76"/>
      <c r="AD216" s="76"/>
      <c r="AE216" s="76"/>
      <c r="AG216" s="174"/>
      <c r="AH216" s="176"/>
      <c r="AI216" s="176"/>
      <c r="AJ216" s="175"/>
      <c r="AK216" s="175"/>
      <c r="AL216" s="175"/>
      <c r="AM216" s="105"/>
      <c r="AN216" s="105"/>
    </row>
    <row r="217" spans="1:40" x14ac:dyDescent="0.2">
      <c r="A217" s="59"/>
      <c r="B217" s="59"/>
      <c r="C217" s="59"/>
      <c r="D217" s="59"/>
      <c r="E217" s="59"/>
      <c r="F217" s="59"/>
      <c r="G217" s="59"/>
      <c r="H217" s="59"/>
      <c r="I217" s="59"/>
      <c r="J217" s="59"/>
      <c r="K217" s="59"/>
      <c r="L217" s="59"/>
      <c r="M217" s="59"/>
      <c r="N217" s="59"/>
      <c r="O217" s="59"/>
      <c r="P217" s="59"/>
      <c r="Q217" s="59"/>
      <c r="R217" s="59"/>
      <c r="S217" s="59"/>
      <c r="T217" s="59"/>
      <c r="U217" s="59"/>
      <c r="V217" s="59"/>
      <c r="W217" s="59"/>
      <c r="X217" s="59"/>
      <c r="Y217" s="59"/>
      <c r="Z217" s="59"/>
      <c r="AA217" s="75"/>
      <c r="AB217" s="76"/>
      <c r="AC217" s="76"/>
      <c r="AD217" s="76"/>
      <c r="AE217" s="76"/>
      <c r="AG217" s="174"/>
      <c r="AH217" s="175"/>
      <c r="AI217" s="175"/>
      <c r="AJ217" s="175"/>
      <c r="AK217" s="175"/>
      <c r="AL217" s="175"/>
      <c r="AM217" s="105"/>
      <c r="AN217" s="105"/>
    </row>
    <row r="218" spans="1:40" x14ac:dyDescent="0.2">
      <c r="AG218" s="174"/>
      <c r="AH218" s="175"/>
      <c r="AI218" s="175"/>
      <c r="AJ218" s="175"/>
      <c r="AK218" s="175"/>
      <c r="AL218" s="175"/>
    </row>
    <row r="219" spans="1:40" x14ac:dyDescent="0.2">
      <c r="AG219" s="174"/>
      <c r="AH219" s="175"/>
      <c r="AI219" s="175"/>
      <c r="AJ219" s="175"/>
      <c r="AK219" s="175"/>
      <c r="AL219" s="175"/>
    </row>
    <row r="220" spans="1:40" x14ac:dyDescent="0.2">
      <c r="AG220" s="174"/>
      <c r="AH220" s="175"/>
      <c r="AI220" s="175"/>
      <c r="AJ220" s="175"/>
      <c r="AK220" s="175"/>
      <c r="AL220" s="175"/>
    </row>
    <row r="221" spans="1:40" x14ac:dyDescent="0.2">
      <c r="AG221" s="174"/>
      <c r="AH221" s="175"/>
      <c r="AI221" s="175"/>
      <c r="AJ221" s="175"/>
      <c r="AK221" s="175"/>
      <c r="AL221" s="175"/>
    </row>
    <row r="222" spans="1:40" x14ac:dyDescent="0.2">
      <c r="AG222" s="174"/>
      <c r="AH222" s="175"/>
      <c r="AI222" s="175"/>
      <c r="AJ222" s="175"/>
      <c r="AK222" s="175"/>
      <c r="AL222" s="175"/>
    </row>
    <row r="223" spans="1:40" x14ac:dyDescent="0.2">
      <c r="AG223" s="174"/>
      <c r="AH223" s="175"/>
      <c r="AI223" s="175"/>
      <c r="AJ223" s="175"/>
      <c r="AK223" s="175"/>
      <c r="AL223" s="175"/>
    </row>
    <row r="224" spans="1:40" x14ac:dyDescent="0.2">
      <c r="AG224" s="174"/>
      <c r="AH224" s="175"/>
      <c r="AI224" s="175"/>
      <c r="AJ224" s="175"/>
      <c r="AK224" s="175"/>
      <c r="AL224" s="175"/>
    </row>
    <row r="225" spans="33:38" x14ac:dyDescent="0.2">
      <c r="AG225" s="174"/>
      <c r="AH225" s="175"/>
      <c r="AI225" s="175"/>
      <c r="AJ225" s="175"/>
      <c r="AK225" s="175"/>
      <c r="AL225" s="175"/>
    </row>
    <row r="226" spans="33:38" x14ac:dyDescent="0.2">
      <c r="AG226" s="174"/>
      <c r="AH226" s="175"/>
      <c r="AI226" s="175"/>
      <c r="AJ226" s="175"/>
      <c r="AK226" s="175"/>
      <c r="AL226" s="175"/>
    </row>
    <row r="227" spans="33:38" x14ac:dyDescent="0.2">
      <c r="AG227" s="174"/>
      <c r="AH227" s="175"/>
      <c r="AI227" s="175"/>
      <c r="AJ227" s="175"/>
      <c r="AK227" s="175"/>
      <c r="AL227" s="175"/>
    </row>
    <row r="228" spans="33:38" x14ac:dyDescent="0.2">
      <c r="AG228" s="174"/>
      <c r="AH228" s="175"/>
      <c r="AI228" s="175"/>
      <c r="AJ228" s="175"/>
      <c r="AK228" s="175"/>
      <c r="AL228" s="175"/>
    </row>
    <row r="229" spans="33:38" x14ac:dyDescent="0.2">
      <c r="AG229" s="174"/>
      <c r="AH229" s="175"/>
      <c r="AI229" s="175"/>
      <c r="AJ229" s="175"/>
      <c r="AK229" s="175"/>
      <c r="AL229" s="175"/>
    </row>
  </sheetData>
  <sheetProtection algorithmName="SHA-512" hashValue="LUm9dUF9rwbO/swwH6Qe3KR03xuYEAMtMp14iJU9cpbwDhDB1Z+FtWCyZMgxnpFGLN/wYJqNFyk5KY8qZRsFFQ==" saltValue="mgXzwhgqT8rGcjMTHxYetg==" spinCount="100000" sheet="1" objects="1" scenarios="1"/>
  <mergeCells count="384">
    <mergeCell ref="X18:Z18"/>
    <mergeCell ref="A110:F110"/>
    <mergeCell ref="A121:F121"/>
    <mergeCell ref="A132:F132"/>
    <mergeCell ref="A143:F143"/>
    <mergeCell ref="A144:F144"/>
    <mergeCell ref="A145:F145"/>
    <mergeCell ref="G145:AE145"/>
    <mergeCell ref="K135:AE136"/>
    <mergeCell ref="A123:F123"/>
    <mergeCell ref="G123:AE123"/>
    <mergeCell ref="A124:F125"/>
    <mergeCell ref="G124:J125"/>
    <mergeCell ref="K124:AE125"/>
    <mergeCell ref="A128:F128"/>
    <mergeCell ref="G128:AB128"/>
    <mergeCell ref="AC128:AE128"/>
    <mergeCell ref="A130:F130"/>
    <mergeCell ref="G130:AB130"/>
    <mergeCell ref="AC130:AE130"/>
    <mergeCell ref="A119:F119"/>
    <mergeCell ref="G119:AB119"/>
    <mergeCell ref="AC119:AE119"/>
    <mergeCell ref="A120:F120"/>
    <mergeCell ref="A146:F147"/>
    <mergeCell ref="G146:J147"/>
    <mergeCell ref="K146:AE147"/>
    <mergeCell ref="G111:J111"/>
    <mergeCell ref="G122:J122"/>
    <mergeCell ref="G133:J133"/>
    <mergeCell ref="G144:J144"/>
    <mergeCell ref="A139:F139"/>
    <mergeCell ref="G139:AB139"/>
    <mergeCell ref="AC139:AE139"/>
    <mergeCell ref="A141:F141"/>
    <mergeCell ref="G141:AB141"/>
    <mergeCell ref="AC141:AE141"/>
    <mergeCell ref="A142:F142"/>
    <mergeCell ref="G142:AB142"/>
    <mergeCell ref="AC142:AE142"/>
    <mergeCell ref="A131:F131"/>
    <mergeCell ref="G131:AB131"/>
    <mergeCell ref="AC131:AE131"/>
    <mergeCell ref="A133:F133"/>
    <mergeCell ref="A134:F134"/>
    <mergeCell ref="G134:AE134"/>
    <mergeCell ref="A135:F136"/>
    <mergeCell ref="G135:J136"/>
    <mergeCell ref="A188:F188"/>
    <mergeCell ref="G188:L188"/>
    <mergeCell ref="M188:S188"/>
    <mergeCell ref="T188:Y188"/>
    <mergeCell ref="M184:S184"/>
    <mergeCell ref="T184:Y184"/>
    <mergeCell ref="A182:F182"/>
    <mergeCell ref="G182:Y182"/>
    <mergeCell ref="A183:F183"/>
    <mergeCell ref="G183:L183"/>
    <mergeCell ref="M183:S183"/>
    <mergeCell ref="A186:F186"/>
    <mergeCell ref="G186:Y186"/>
    <mergeCell ref="T183:Y183"/>
    <mergeCell ref="Z183:AE183"/>
    <mergeCell ref="A184:F184"/>
    <mergeCell ref="G184:L184"/>
    <mergeCell ref="A187:F187"/>
    <mergeCell ref="G187:L187"/>
    <mergeCell ref="M187:S187"/>
    <mergeCell ref="T187:Y187"/>
    <mergeCell ref="Z187:AE187"/>
    <mergeCell ref="Z175:AE175"/>
    <mergeCell ref="A176:F180"/>
    <mergeCell ref="G176:L176"/>
    <mergeCell ref="M176:S176"/>
    <mergeCell ref="T176:Y176"/>
    <mergeCell ref="Z176:AE176"/>
    <mergeCell ref="G177:L177"/>
    <mergeCell ref="M177:S177"/>
    <mergeCell ref="T177:Y177"/>
    <mergeCell ref="Z177:AE177"/>
    <mergeCell ref="G178:L178"/>
    <mergeCell ref="M178:S178"/>
    <mergeCell ref="T178:Y178"/>
    <mergeCell ref="Z178:AE178"/>
    <mergeCell ref="G179:L179"/>
    <mergeCell ref="M179:S179"/>
    <mergeCell ref="T179:Y179"/>
    <mergeCell ref="Z179:AE179"/>
    <mergeCell ref="G180:L180"/>
    <mergeCell ref="M180:S180"/>
    <mergeCell ref="T180:Y180"/>
    <mergeCell ref="Z180:AE180"/>
    <mergeCell ref="A172:F172"/>
    <mergeCell ref="G172:L172"/>
    <mergeCell ref="M172:S172"/>
    <mergeCell ref="T172:Y172"/>
    <mergeCell ref="A173:F173"/>
    <mergeCell ref="G173:L173"/>
    <mergeCell ref="M173:S173"/>
    <mergeCell ref="T173:Y173"/>
    <mergeCell ref="A175:F175"/>
    <mergeCell ref="G175:L175"/>
    <mergeCell ref="M175:S175"/>
    <mergeCell ref="T175:Y175"/>
    <mergeCell ref="A169:F169"/>
    <mergeCell ref="G169:Y169"/>
    <mergeCell ref="A170:F170"/>
    <mergeCell ref="G170:L170"/>
    <mergeCell ref="M170:S170"/>
    <mergeCell ref="T170:Y170"/>
    <mergeCell ref="Z170:AE170"/>
    <mergeCell ref="A171:F171"/>
    <mergeCell ref="G171:L171"/>
    <mergeCell ref="M171:S171"/>
    <mergeCell ref="T171:Y171"/>
    <mergeCell ref="A165:F165"/>
    <mergeCell ref="G165:S165"/>
    <mergeCell ref="T165:AE165"/>
    <mergeCell ref="A166:F166"/>
    <mergeCell ref="G166:L166"/>
    <mergeCell ref="M166:S166"/>
    <mergeCell ref="T166:AE167"/>
    <mergeCell ref="A167:F167"/>
    <mergeCell ref="G167:L167"/>
    <mergeCell ref="M167:S167"/>
    <mergeCell ref="A161:F161"/>
    <mergeCell ref="G161:S161"/>
    <mergeCell ref="T161:AE161"/>
    <mergeCell ref="A162:F162"/>
    <mergeCell ref="G162:L162"/>
    <mergeCell ref="M162:S162"/>
    <mergeCell ref="T162:Y162"/>
    <mergeCell ref="Z162:AE162"/>
    <mergeCell ref="A163:F163"/>
    <mergeCell ref="G163:L163"/>
    <mergeCell ref="M163:S163"/>
    <mergeCell ref="T163:Y163"/>
    <mergeCell ref="Z163:AE163"/>
    <mergeCell ref="A157:F157"/>
    <mergeCell ref="G157:L157"/>
    <mergeCell ref="M157:S157"/>
    <mergeCell ref="T157:Y157"/>
    <mergeCell ref="Z157:AE157"/>
    <mergeCell ref="A158:F158"/>
    <mergeCell ref="G158:L158"/>
    <mergeCell ref="M158:S158"/>
    <mergeCell ref="T158:Y158"/>
    <mergeCell ref="Z158:AE158"/>
    <mergeCell ref="A155:F155"/>
    <mergeCell ref="G155:L155"/>
    <mergeCell ref="M155:S155"/>
    <mergeCell ref="T155:Y155"/>
    <mergeCell ref="Z155:AE155"/>
    <mergeCell ref="A156:F156"/>
    <mergeCell ref="G156:L156"/>
    <mergeCell ref="M156:S156"/>
    <mergeCell ref="T156:Y156"/>
    <mergeCell ref="Z156:AE156"/>
    <mergeCell ref="A153:F153"/>
    <mergeCell ref="G153:L153"/>
    <mergeCell ref="M153:S153"/>
    <mergeCell ref="T153:Y153"/>
    <mergeCell ref="Z153:AE153"/>
    <mergeCell ref="A154:F154"/>
    <mergeCell ref="G154:L154"/>
    <mergeCell ref="M154:S154"/>
    <mergeCell ref="T154:Y154"/>
    <mergeCell ref="Z154:AE154"/>
    <mergeCell ref="A150:F150"/>
    <mergeCell ref="G150:S150"/>
    <mergeCell ref="T150:AE150"/>
    <mergeCell ref="A151:F151"/>
    <mergeCell ref="G151:L151"/>
    <mergeCell ref="M151:S151"/>
    <mergeCell ref="T151:Y151"/>
    <mergeCell ref="Z151:AE151"/>
    <mergeCell ref="A152:F152"/>
    <mergeCell ref="G152:L152"/>
    <mergeCell ref="M152:S152"/>
    <mergeCell ref="T152:Y152"/>
    <mergeCell ref="Z152:AE152"/>
    <mergeCell ref="G120:AB120"/>
    <mergeCell ref="AC120:AE120"/>
    <mergeCell ref="A122:F122"/>
    <mergeCell ref="A111:F111"/>
    <mergeCell ref="A112:F112"/>
    <mergeCell ref="G112:AB112"/>
    <mergeCell ref="A113:F114"/>
    <mergeCell ref="G113:J114"/>
    <mergeCell ref="K113:AE114"/>
    <mergeCell ref="A117:F117"/>
    <mergeCell ref="G117:AB117"/>
    <mergeCell ref="AC117:AE117"/>
    <mergeCell ref="A90:F102"/>
    <mergeCell ref="H91:J94"/>
    <mergeCell ref="L91:N91"/>
    <mergeCell ref="A109:F109"/>
    <mergeCell ref="G109:AB109"/>
    <mergeCell ref="AC109:AE109"/>
    <mergeCell ref="A106:F106"/>
    <mergeCell ref="G106:AB106"/>
    <mergeCell ref="AC106:AE106"/>
    <mergeCell ref="A108:F108"/>
    <mergeCell ref="G108:AB108"/>
    <mergeCell ref="AC108:AE108"/>
    <mergeCell ref="AC97:AE97"/>
    <mergeCell ref="L99:N100"/>
    <mergeCell ref="O99:O100"/>
    <mergeCell ref="P99:S100"/>
    <mergeCell ref="T99:T100"/>
    <mergeCell ref="U99:W100"/>
    <mergeCell ref="X99:X100"/>
    <mergeCell ref="Y99:AA100"/>
    <mergeCell ref="H97:J100"/>
    <mergeCell ref="L97:N97"/>
    <mergeCell ref="P97:S97"/>
    <mergeCell ref="U97:W97"/>
    <mergeCell ref="Y97:AA97"/>
    <mergeCell ref="AB99:AB100"/>
    <mergeCell ref="AC99:AE100"/>
    <mergeCell ref="AC91:AE91"/>
    <mergeCell ref="L93:N94"/>
    <mergeCell ref="O93:O94"/>
    <mergeCell ref="P93:S94"/>
    <mergeCell ref="T93:T94"/>
    <mergeCell ref="U93:W94"/>
    <mergeCell ref="X93:X94"/>
    <mergeCell ref="Y93:AA94"/>
    <mergeCell ref="AC84:AE84"/>
    <mergeCell ref="P86:S87"/>
    <mergeCell ref="U86:W87"/>
    <mergeCell ref="X86:X87"/>
    <mergeCell ref="Y86:AA87"/>
    <mergeCell ref="AC86:AE87"/>
    <mergeCell ref="AB93:AB94"/>
    <mergeCell ref="AC93:AE94"/>
    <mergeCell ref="P91:S91"/>
    <mergeCell ref="U91:W91"/>
    <mergeCell ref="Y91:AA91"/>
    <mergeCell ref="Y80:AA81"/>
    <mergeCell ref="H84:J87"/>
    <mergeCell ref="P84:S84"/>
    <mergeCell ref="U84:W84"/>
    <mergeCell ref="Y84:AA84"/>
    <mergeCell ref="H78:J81"/>
    <mergeCell ref="L78:N78"/>
    <mergeCell ref="P78:S78"/>
    <mergeCell ref="U78:W78"/>
    <mergeCell ref="Y78:AA78"/>
    <mergeCell ref="L80:N81"/>
    <mergeCell ref="A67:F68"/>
    <mergeCell ref="G67:I68"/>
    <mergeCell ref="J67:J68"/>
    <mergeCell ref="K67:AE68"/>
    <mergeCell ref="A69:F89"/>
    <mergeCell ref="G69:AE69"/>
    <mergeCell ref="G70:AE70"/>
    <mergeCell ref="H71:J75"/>
    <mergeCell ref="L71:N71"/>
    <mergeCell ref="P71:S71"/>
    <mergeCell ref="U71:W71"/>
    <mergeCell ref="Y71:AA71"/>
    <mergeCell ref="L73:N74"/>
    <mergeCell ref="O73:O74"/>
    <mergeCell ref="P73:S74"/>
    <mergeCell ref="T73:T74"/>
    <mergeCell ref="U73:W74"/>
    <mergeCell ref="X73:X74"/>
    <mergeCell ref="Y73:AA74"/>
    <mergeCell ref="O80:O81"/>
    <mergeCell ref="P80:S81"/>
    <mergeCell ref="T80:T81"/>
    <mergeCell ref="U80:W81"/>
    <mergeCell ref="X80:X81"/>
    <mergeCell ref="A58:F60"/>
    <mergeCell ref="G58:AB58"/>
    <mergeCell ref="AC58:AE60"/>
    <mergeCell ref="G59:AB59"/>
    <mergeCell ref="G60:AB60"/>
    <mergeCell ref="A64:F64"/>
    <mergeCell ref="G64:AB64"/>
    <mergeCell ref="AC64:AE64"/>
    <mergeCell ref="A66:F66"/>
    <mergeCell ref="G66:I66"/>
    <mergeCell ref="K66:AE66"/>
    <mergeCell ref="A54:F54"/>
    <mergeCell ref="G54:AB54"/>
    <mergeCell ref="AC54:AE54"/>
    <mergeCell ref="A56:F56"/>
    <mergeCell ref="G56:AB56"/>
    <mergeCell ref="AC56:AE56"/>
    <mergeCell ref="A57:F57"/>
    <mergeCell ref="G57:AB57"/>
    <mergeCell ref="AC57:AE57"/>
    <mergeCell ref="A49:F49"/>
    <mergeCell ref="G49:AB49"/>
    <mergeCell ref="AC49:AE49"/>
    <mergeCell ref="A50:F50"/>
    <mergeCell ref="G50:AB50"/>
    <mergeCell ref="AC50:AE50"/>
    <mergeCell ref="A51:F51"/>
    <mergeCell ref="G51:AB51"/>
    <mergeCell ref="AC51:AE51"/>
    <mergeCell ref="A46:F46"/>
    <mergeCell ref="G46:AB46"/>
    <mergeCell ref="AC46:AE46"/>
    <mergeCell ref="A47:F47"/>
    <mergeCell ref="G47:AB47"/>
    <mergeCell ref="AC47:AE47"/>
    <mergeCell ref="A48:F48"/>
    <mergeCell ref="G48:AB48"/>
    <mergeCell ref="AC48:AE48"/>
    <mergeCell ref="A42:F42"/>
    <mergeCell ref="G42:AB42"/>
    <mergeCell ref="AC42:AE42"/>
    <mergeCell ref="A43:F44"/>
    <mergeCell ref="G43:AB43"/>
    <mergeCell ref="AC43:AE43"/>
    <mergeCell ref="G44:AB44"/>
    <mergeCell ref="AC44:AE44"/>
    <mergeCell ref="A45:F45"/>
    <mergeCell ref="G45:AB45"/>
    <mergeCell ref="AC45:AE45"/>
    <mergeCell ref="A28:N29"/>
    <mergeCell ref="O28:Q29"/>
    <mergeCell ref="A37:F37"/>
    <mergeCell ref="G37:AB37"/>
    <mergeCell ref="AC37:AE37"/>
    <mergeCell ref="A30:N31"/>
    <mergeCell ref="O30:Q31"/>
    <mergeCell ref="A39:F41"/>
    <mergeCell ref="G39:AB41"/>
    <mergeCell ref="AC39:AE41"/>
    <mergeCell ref="O23:Q23"/>
    <mergeCell ref="T23:V23"/>
    <mergeCell ref="X23:Z23"/>
    <mergeCell ref="AB23:AD23"/>
    <mergeCell ref="A24:N25"/>
    <mergeCell ref="O24:Q25"/>
    <mergeCell ref="T24:V26"/>
    <mergeCell ref="X24:Z26"/>
    <mergeCell ref="AB24:AD26"/>
    <mergeCell ref="A26:N27"/>
    <mergeCell ref="O26:Q27"/>
    <mergeCell ref="A16:N16"/>
    <mergeCell ref="O16:Q16"/>
    <mergeCell ref="A17:N17"/>
    <mergeCell ref="O17:Q17"/>
    <mergeCell ref="A18:N19"/>
    <mergeCell ref="O18:Q19"/>
    <mergeCell ref="T18:V18"/>
    <mergeCell ref="T19:V21"/>
    <mergeCell ref="A20:N20"/>
    <mergeCell ref="O20:Q20"/>
    <mergeCell ref="O9:Q9"/>
    <mergeCell ref="T9:V10"/>
    <mergeCell ref="X9:Z10"/>
    <mergeCell ref="AB9:AD10"/>
    <mergeCell ref="O10:Q10"/>
    <mergeCell ref="O11:Q11"/>
    <mergeCell ref="T12:V12"/>
    <mergeCell ref="W12:AE16"/>
    <mergeCell ref="T13:V14"/>
    <mergeCell ref="O15:Q15"/>
    <mergeCell ref="A1:AE1"/>
    <mergeCell ref="P3:U3"/>
    <mergeCell ref="Z3:AD3"/>
    <mergeCell ref="AC4:AE4"/>
    <mergeCell ref="A5:F5"/>
    <mergeCell ref="G5:AE5"/>
    <mergeCell ref="T8:V8"/>
    <mergeCell ref="X8:Z8"/>
    <mergeCell ref="AB8:AD8"/>
    <mergeCell ref="A190:F190"/>
    <mergeCell ref="A191:F191"/>
    <mergeCell ref="G191:L191"/>
    <mergeCell ref="M191:S191"/>
    <mergeCell ref="T191:Y191"/>
    <mergeCell ref="Z191:AE191"/>
    <mergeCell ref="A192:F192"/>
    <mergeCell ref="G192:L192"/>
    <mergeCell ref="M192:S192"/>
    <mergeCell ref="T192:Y192"/>
    <mergeCell ref="G190:S190"/>
  </mergeCells>
  <phoneticPr fontId="1"/>
  <conditionalFormatting sqref="G67">
    <cfRule type="cellIs" dxfId="1" priority="2" operator="lessThanOrEqual">
      <formula>0</formula>
    </cfRule>
  </conditionalFormatting>
  <conditionalFormatting sqref="G66">
    <cfRule type="cellIs" dxfId="0" priority="1" operator="lessThanOrEqual">
      <formula>0</formula>
    </cfRule>
  </conditionalFormatting>
  <dataValidations count="1">
    <dataValidation type="list" allowBlank="1" showInputMessage="1" showErrorMessage="1" sqref="AC39:AE51 O16:Q20 O9:Q11 AC56:AE60 O24:Q31" xr:uid="{00000000-0002-0000-0000-000000000000}">
      <formula1>"○"</formula1>
    </dataValidation>
  </dataValidations>
  <printOptions horizontalCentered="1"/>
  <pageMargins left="0.82677165354330717" right="0.78740157480314965" top="0.39370078740157483" bottom="0.39370078740157483" header="0.27559055118110237" footer="0.19685039370078741"/>
  <pageSetup paperSize="9" scale="68" fitToHeight="2" orientation="portrait" r:id="rId1"/>
  <headerFooter alignWithMargins="0"/>
  <rowBreaks count="2" manualBreakCount="2">
    <brk id="61" max="30" man="1"/>
    <brk id="147"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SKYSEAチェックシート</vt:lpstr>
      <vt:lpstr>SKYSEAチェックシート!Print_Area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2020-10-29T08:19:44Z</dcterms:created>
  <dcterms:modified xsi:type="dcterms:W3CDTF">2021-06-29T05:11:02Z</dcterms:modified>
</cp:coreProperties>
</file>